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jmdelta.just.sise/dhs/webdav/d60654735178f5c051f48bdf9b1a5cd1aaf7a7a9/47109226019/3379caa4-5569-46d8-9b87-376211e9223d/"/>
    </mc:Choice>
  </mc:AlternateContent>
  <xr:revisionPtr revIDLastSave="0" documentId="13_ncr:40000001_{B49FAA11-8985-4875-AD1A-FF7919BEE89D}" xr6:coauthVersionLast="47" xr6:coauthVersionMax="47" xr10:uidLastSave="{00000000-0000-0000-0000-000000000000}"/>
  <bookViews>
    <workbookView xWindow="29685" yWindow="945" windowWidth="26430" windowHeight="15105" xr2:uid="{00000000-000D-0000-FFFF-FFFF00000000}"/>
  </bookViews>
  <sheets>
    <sheet name="KOOND" sheetId="4" r:id="rId1"/>
    <sheet name="HTM" sheetId="17" r:id="rId2"/>
    <sheet name="JDM" sheetId="3" r:id="rId3"/>
    <sheet name="KLIM" sheetId="6" r:id="rId4"/>
    <sheet name="KUM" sheetId="7" r:id="rId5"/>
    <sheet name="MKM" sheetId="8" r:id="rId6"/>
    <sheet name="RAM" sheetId="9" r:id="rId7"/>
    <sheet name="REM" sheetId="10" r:id="rId8"/>
    <sheet name="SIM" sheetId="12" r:id="rId9"/>
    <sheet name="SOM" sheetId="14" r:id="rId10"/>
    <sheet name="VÄM" sheetId="16" r:id="rId11"/>
    <sheet name="Riigikantselei" sheetId="15" r:id="rId12"/>
    <sheet name="ELVL" sheetId="13" r:id="rId13"/>
  </sheets>
  <definedNames>
    <definedName name="_xlnm.Print_Area" localSheetId="12">ELVL!$A$1:$L$22</definedName>
    <definedName name="_xlnm.Print_Area" localSheetId="1">HTM!$A$1:$L$19</definedName>
    <definedName name="_xlnm.Print_Area" localSheetId="2">JDM!$A$1:$L$19</definedName>
    <definedName name="_xlnm.Print_Area" localSheetId="0">KOOND!$A$1:$E$30</definedName>
    <definedName name="_xlnm.Print_Area" localSheetId="4">KUM!$A$1:$L$20</definedName>
    <definedName name="_xlnm.Print_Area" localSheetId="5">MKM!$A$1:$L$22</definedName>
    <definedName name="_xlnm.Print_Area" localSheetId="6">RAM!$A$1:$L$22</definedName>
    <definedName name="_xlnm.Print_Area" localSheetId="7">REM!$A$1:$L$20</definedName>
    <definedName name="_xlnm.Print_Area" localSheetId="11">Riigikantselei!$A$1:$L$7</definedName>
    <definedName name="_xlnm.Print_Area" localSheetId="8">SIM!$A$1:$L$20</definedName>
    <definedName name="_xlnm.Print_Area" localSheetId="9">SOM!$A$1:$L$21</definedName>
    <definedName name="_xlnm.Print_Area" localSheetId="10">VÄM!$A$1:$L$21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E6" i="6" l="1"/>
  <c r="L38" i="6" l="1"/>
  <c r="K38" i="6"/>
  <c r="J38" i="6"/>
  <c r="I38" i="6"/>
  <c r="H37" i="6"/>
  <c r="H36" i="6"/>
  <c r="L34" i="6"/>
  <c r="K34" i="6"/>
  <c r="J34" i="6"/>
  <c r="I34" i="6"/>
  <c r="H33" i="6"/>
  <c r="H32" i="6"/>
  <c r="B40" i="6"/>
  <c r="F38" i="6"/>
  <c r="E38" i="6"/>
  <c r="D38" i="6"/>
  <c r="C38" i="6"/>
  <c r="B37" i="6"/>
  <c r="B36" i="6"/>
  <c r="D34" i="6"/>
  <c r="C34" i="6"/>
  <c r="B33" i="6"/>
  <c r="F34" i="6"/>
  <c r="E34" i="6"/>
  <c r="F5" i="6"/>
  <c r="E5" i="6"/>
  <c r="H38" i="6" l="1"/>
  <c r="H34" i="6"/>
  <c r="B38" i="6"/>
  <c r="B34" i="6"/>
  <c r="B32" i="6"/>
  <c r="H40" i="6" l="1"/>
  <c r="H41" i="6" s="1"/>
  <c r="B30" i="4"/>
  <c r="F26" i="4"/>
  <c r="B7" i="9"/>
  <c r="B8" i="8" l="1"/>
  <c r="B7" i="8"/>
  <c r="B6" i="8"/>
  <c r="B5" i="8"/>
  <c r="D27" i="4" l="1"/>
  <c r="E27" i="4"/>
  <c r="F27" i="4"/>
  <c r="C27" i="4"/>
  <c r="D26" i="4"/>
  <c r="E26" i="4"/>
  <c r="C26" i="4"/>
  <c r="D25" i="4"/>
  <c r="E25" i="4"/>
  <c r="F25" i="4"/>
  <c r="C25" i="4"/>
  <c r="F24" i="4"/>
  <c r="E24" i="4"/>
  <c r="D24" i="4"/>
  <c r="C24" i="4"/>
  <c r="F9" i="8"/>
  <c r="F13" i="4" s="1"/>
  <c r="B7" i="14" l="1"/>
  <c r="B6" i="14"/>
  <c r="B5" i="14"/>
  <c r="B8" i="14" l="1"/>
  <c r="F8" i="14"/>
  <c r="F17" i="4" s="1"/>
  <c r="B6" i="12" l="1"/>
  <c r="B5" i="12"/>
  <c r="F7" i="12"/>
  <c r="F16" i="4" s="1"/>
  <c r="B6" i="10" l="1"/>
  <c r="B5" i="10"/>
  <c r="F7" i="10"/>
  <c r="F15" i="4" s="1"/>
  <c r="B8" i="9" l="1"/>
  <c r="B6" i="9"/>
  <c r="B5" i="9"/>
  <c r="F9" i="9"/>
  <c r="F14" i="4" s="1"/>
  <c r="B6" i="16"/>
  <c r="B7" i="16"/>
  <c r="B5" i="16"/>
  <c r="F8" i="16"/>
  <c r="F18" i="4" s="1"/>
  <c r="B6" i="7" l="1"/>
  <c r="B5" i="7"/>
  <c r="F7" i="7"/>
  <c r="F12" i="4" s="1"/>
  <c r="H14" i="6" l="1"/>
  <c r="G14" i="6"/>
  <c r="F14" i="6"/>
  <c r="E14" i="6"/>
  <c r="D14" i="6"/>
  <c r="B6" i="6" l="1"/>
  <c r="B5" i="6"/>
  <c r="F7" i="6"/>
  <c r="F11" i="4" s="1"/>
  <c r="B5" i="3" l="1"/>
  <c r="F6" i="3"/>
  <c r="F10" i="4" s="1"/>
  <c r="B5" i="17" l="1"/>
  <c r="F6" i="17"/>
  <c r="F9" i="4" s="1"/>
  <c r="B5" i="15"/>
  <c r="F6" i="15"/>
  <c r="F19" i="4" s="1"/>
  <c r="F23" i="4" l="1"/>
  <c r="B8" i="13"/>
  <c r="B7" i="13"/>
  <c r="B6" i="13"/>
  <c r="B5" i="13"/>
  <c r="F9" i="13"/>
  <c r="F20" i="4" s="1"/>
  <c r="E6" i="17"/>
  <c r="D6" i="17"/>
  <c r="D9" i="4" s="1"/>
  <c r="C6" i="17"/>
  <c r="C9" i="4" s="1"/>
  <c r="E9" i="4" l="1"/>
  <c r="B6" i="17"/>
  <c r="B9" i="4"/>
  <c r="F8" i="4"/>
  <c r="H11" i="6"/>
  <c r="C6" i="14" l="1"/>
  <c r="E8" i="16"/>
  <c r="B25" i="4" l="1"/>
  <c r="E9" i="13"/>
  <c r="E20" i="4" l="1"/>
  <c r="B20" i="4" s="1"/>
  <c r="B9" i="13"/>
  <c r="E6" i="15"/>
  <c r="E18" i="4"/>
  <c r="E19" i="4" l="1"/>
  <c r="B19" i="4" s="1"/>
  <c r="E8" i="14"/>
  <c r="E17" i="4" s="1"/>
  <c r="E7" i="12" l="1"/>
  <c r="E16" i="4" s="1"/>
  <c r="E7" i="10"/>
  <c r="E15" i="4" s="1"/>
  <c r="D7" i="10"/>
  <c r="B7" i="10" l="1"/>
  <c r="E9" i="9"/>
  <c r="E14" i="4" s="1"/>
  <c r="E9" i="8" l="1"/>
  <c r="E13" i="4" s="1"/>
  <c r="E7" i="7" l="1"/>
  <c r="E12" i="4" s="1"/>
  <c r="D7" i="7"/>
  <c r="C7" i="7"/>
  <c r="B7" i="7" l="1"/>
  <c r="E7" i="6"/>
  <c r="E6" i="3"/>
  <c r="E11" i="4" l="1"/>
  <c r="E10" i="4"/>
  <c r="E23" i="4"/>
  <c r="C9" i="8"/>
  <c r="C6" i="3"/>
  <c r="D6" i="3"/>
  <c r="B6" i="3" s="1"/>
  <c r="E8" i="4" l="1"/>
  <c r="B24" i="4"/>
  <c r="D9" i="8"/>
  <c r="B9" i="8" s="1"/>
  <c r="B27" i="4" l="1"/>
  <c r="D7" i="6"/>
  <c r="B7" i="6" s="1"/>
  <c r="B41" i="6" s="1"/>
  <c r="C7" i="6"/>
  <c r="D9" i="9"/>
  <c r="C9" i="9"/>
  <c r="C7" i="10"/>
  <c r="D6" i="15"/>
  <c r="C6" i="15"/>
  <c r="D8" i="14"/>
  <c r="C8" i="14"/>
  <c r="C8" i="16"/>
  <c r="D8" i="16"/>
  <c r="C7" i="12"/>
  <c r="D7" i="12"/>
  <c r="B7" i="12" s="1"/>
  <c r="B9" i="9" l="1"/>
  <c r="B8" i="16"/>
  <c r="D19" i="4"/>
  <c r="B6" i="15"/>
  <c r="C19" i="4"/>
  <c r="D18" i="4" l="1"/>
  <c r="C18" i="4"/>
  <c r="B18" i="4" l="1"/>
  <c r="C23" i="4"/>
  <c r="D14" i="4"/>
  <c r="B26" i="4"/>
  <c r="C14" i="4"/>
  <c r="B14" i="4" s="1"/>
  <c r="D23" i="4" l="1"/>
  <c r="B28" i="4" s="1"/>
  <c r="D17" i="4"/>
  <c r="B23" i="4" l="1"/>
  <c r="B29" i="4"/>
  <c r="C17" i="4"/>
  <c r="B17" i="4" s="1"/>
  <c r="D9" i="13" l="1"/>
  <c r="D20" i="4" s="1"/>
  <c r="D12" i="4"/>
  <c r="C12" i="4"/>
  <c r="D16" i="4"/>
  <c r="C16" i="4"/>
  <c r="B16" i="4" s="1"/>
  <c r="C13" i="4"/>
  <c r="D13" i="4"/>
  <c r="D15" i="4"/>
  <c r="C15" i="4"/>
  <c r="B15" i="4" s="1"/>
  <c r="C11" i="4"/>
  <c r="D11" i="4"/>
  <c r="C9" i="13"/>
  <c r="D10" i="4"/>
  <c r="C10" i="4"/>
  <c r="B10" i="4" l="1"/>
  <c r="B12" i="4"/>
  <c r="B13" i="4"/>
  <c r="B11" i="4"/>
  <c r="D8" i="4"/>
  <c r="C20" i="4"/>
  <c r="C8" i="4" l="1"/>
  <c r="B8" i="4" s="1"/>
</calcChain>
</file>

<file path=xl/sharedStrings.xml><?xml version="1.0" encoding="utf-8"?>
<sst xmlns="http://schemas.openxmlformats.org/spreadsheetml/2006/main" count="1070" uniqueCount="136">
  <si>
    <t xml:space="preserve">Majandus- ja infotehnoloogiaministri 25.08.2023. a käskkiri nr 135 </t>
  </si>
  <si>
    <t>"Toetuse andmise tingimused valdkondlike digipöörete toetamiseks"</t>
  </si>
  <si>
    <t>Valdkondlike digipöörete nimekiri</t>
  </si>
  <si>
    <t>Valdkondlike digipöörete elluviijad ja tegevuste koondnimekiri</t>
  </si>
  <si>
    <t>Elluviija</t>
  </si>
  <si>
    <t>Kokku</t>
  </si>
  <si>
    <t>Elluviija: Kliimaministeerium (KLIM)</t>
  </si>
  <si>
    <t>Elluviija: Kultuuriministeerium (KUM)</t>
  </si>
  <si>
    <t>Elluviija: Majandus- ja Kommunikatsiooniministeerium (MKM)</t>
  </si>
  <si>
    <t>Elluviija: Rahandusministeerium (RAM)</t>
  </si>
  <si>
    <t>Elluviija: Regionaal- ja Põllumajandusministeerium (REM)</t>
  </si>
  <si>
    <t>Elluviija: Siseministeerium (SIM)</t>
  </si>
  <si>
    <t>Elluviija: Sotsiaalministeerium (SOM)</t>
  </si>
  <si>
    <t>Elluviija: Välisministeerium (VÄM)</t>
  </si>
  <si>
    <t>Elluviija: Riigikantselei</t>
  </si>
  <si>
    <t>Elluviija: Eesti Linnade ja Valdade Liit (ELVL)</t>
  </si>
  <si>
    <t>Tegevus</t>
  </si>
  <si>
    <t>1. Infotehnoloogiliste lahenduste väljatöötamine ja arendamine</t>
  </si>
  <si>
    <t>2. Küberruumi hoidmine, arendamine ja juurutamine usaldusväärse ja turvalisena</t>
  </si>
  <si>
    <t>3. Teadlikkuse tõstmine (teadlikkuse tõstmine punktides 3.1.1., 3.1.2. ja 3.1.4. nimetatud tegevuste osas, sealhulgas elluviija ja partnerite teadlikkuse tõstmine )</t>
  </si>
  <si>
    <t>4. Muu digipöördega seotud otsene kulu (valdkondliku digipöörde elluviimisega seotud tegevused)</t>
  </si>
  <si>
    <t>Eelarve</t>
  </si>
  <si>
    <t>Panus Eesti 2035 näitajatesse: Sooline võrdõiguslikkus, hoolivus ja koostöömeelsus, ligipääsevatus, KOV rahulolu teenusega</t>
  </si>
  <si>
    <t>Seos DA 2030 arengukavaga -peab olema välja toodud DA 2030 rahulolu mõõdik ning metoodika, kuidas parim kasutajakogemus saavutatakse.</t>
  </si>
  <si>
    <t xml:space="preserve">Seos vastava valdkonna arengukavaga </t>
  </si>
  <si>
    <t>Tegevuse seos rakenduskava poliitikaeesmärk 1 „Nutikam Eesti“ erieesmärgi „digitaliseerimisest kasu toomine kodanike, ettevõtjate, teadusasutuste ja avaliku sektori asutuste jaoks"  kasusaajaga</t>
  </si>
  <si>
    <t>Tegevuse põhjendatus - tegevus on seotud TAT eesmärkide ja tulemuste saavutamisega ning on läbinud koordineerija nõustamise kontroll-lehtede alusel</t>
  </si>
  <si>
    <t>Tegevuse kuluefektiivsus -tegevuse hinnastamisel on arvestatud parimaid praktikaid ja üldist tava (nt hangete raamlepingu hindasid, personalil Fontese uuringuid jms)</t>
  </si>
  <si>
    <t>Tegevuse elluviija suutlikkus tegevust ellu viia - arvestatud on elluviija või partneri varasemat kogemusi ja võimekust</t>
  </si>
  <si>
    <t>x</t>
  </si>
  <si>
    <t>EELARVE KOKKU</t>
  </si>
  <si>
    <t>Meetmete nimekirja tulemusnäitaja:</t>
  </si>
  <si>
    <t>Uute ja uuendatud avalike digiteenuste, -toodete ja -protsesside kasutajad. Mõõtühik: lõppkasutajaid aastas.</t>
  </si>
  <si>
    <t>Periood</t>
  </si>
  <si>
    <t>2023
algtase</t>
  </si>
  <si>
    <t>2024
sihttase</t>
  </si>
  <si>
    <t>2025
sihttase</t>
  </si>
  <si>
    <t>2026
sihttase</t>
  </si>
  <si>
    <t>2027
sihttase</t>
  </si>
  <si>
    <t>2028
sihttase</t>
  </si>
  <si>
    <t>Väärtus</t>
  </si>
  <si>
    <t>Meetmete nimekirja väljundnäitaja:</t>
  </si>
  <si>
    <t xml:space="preserve">Uued või uuendatud digiteenused, -tooted ja -protsessid. Mõõtühik: arv </t>
  </si>
  <si>
    <t>Avaliku sektori asutused, keda toetatakse digiteenuste, -toodete ja -protsesside väljatöötamiseks. Mõõtühik: Avaliku sektori asutused.</t>
  </si>
  <si>
    <t>Projektispetsiifiline näitaja (Eesti digiühiskonna arengukava 2030 (DA 2030) mõõdik):</t>
  </si>
  <si>
    <t xml:space="preserve">Avalike digiteenustega rahulolu. Mõõtühik: % </t>
  </si>
  <si>
    <t>Kliimaministeeriumi valdkondlik digipööre</t>
  </si>
  <si>
    <t>Elluviija: Kliimaministeerium</t>
  </si>
  <si>
    <t>4. Muu digipöördega seotud otsene kulu</t>
  </si>
  <si>
    <t>Kultuuriministeeriumi valdkondlik digipööre</t>
  </si>
  <si>
    <t>Elluviija: Kultuuriministeerium</t>
  </si>
  <si>
    <t>Majandus- ja Kommunikatsiooniministeeriumi valdkondlik digipööre</t>
  </si>
  <si>
    <t>Elluviija: Majandus- ja Kommunikatsiooniministeerium</t>
  </si>
  <si>
    <t>3. Teadlikkuse tõstmine</t>
  </si>
  <si>
    <t>Rahandusministeeriumi valdkondlik digipööre</t>
  </si>
  <si>
    <t>Elluviija: Rahandusministeerium</t>
  </si>
  <si>
    <t>Regionaal- ja Põllumajandusministeeriumi valdkondlik digipööre</t>
  </si>
  <si>
    <t>Elluviija: Regionaal- ja Põllumajandusministeerium</t>
  </si>
  <si>
    <t>Siseministeeriumi valdkondlik digipööre</t>
  </si>
  <si>
    <t>Elluviija: Siseministeerium</t>
  </si>
  <si>
    <t>Sotsiaalministeeriumi valdkondlik digipööre</t>
  </si>
  <si>
    <t>Elluviija: Sotsiaalministeerium</t>
  </si>
  <si>
    <t>Välisministeeriumi valdkondlik digipööre</t>
  </si>
  <si>
    <t>Elluviija: Välisministeerium</t>
  </si>
  <si>
    <t>Riigikantselei valdkondlik digipööre</t>
  </si>
  <si>
    <t>Eesti Linnade ja Valdade Liidu valdkondlik digipööre</t>
  </si>
  <si>
    <t>Elluviija: Eesti Linnade ja Valdade Liit</t>
  </si>
  <si>
    <t>Avaliku sektori asutused, keda toetatakse digiteenuste, -toodete ja -protsesside väljatöötamiseks. Mõõtühik (arv): Avaliku sektori asutused.</t>
  </si>
  <si>
    <t>Uute ja uuendatud avalike digiteenuste, -toodete ja -protsesside kasutajad. Mõõtühik (arv): lõppkasutajaid aastas.</t>
  </si>
  <si>
    <t xml:space="preserve">Uued või uuendatud digiteenused, -tooted ja -protsessid. Mõõtühik (arv): arv </t>
  </si>
  <si>
    <t>2029
lõpptase</t>
  </si>
  <si>
    <t>Elluviija: Haridus- ja Teadusministeerium (HTM)</t>
  </si>
  <si>
    <t>Haridus- ja Teadusministeeriumi valdkondlik digipööre</t>
  </si>
  <si>
    <t>Justiits- ja Digiministeeriumi valdkondlik digipööre</t>
  </si>
  <si>
    <t>Elluviija: Justiits- ja Digiministeerium</t>
  </si>
  <si>
    <t>Elluviija: Justiits- ja Digiministeerium (JDM)</t>
  </si>
  <si>
    <t>Elluviija: Haridus- ja Teadusministeerium</t>
  </si>
  <si>
    <t>2023–2026 kokku</t>
  </si>
  <si>
    <t>Jaotamata eelarve 2027–2029</t>
  </si>
  <si>
    <t>Eesti Rahvusraamatukogu</t>
  </si>
  <si>
    <t>Muinsuskaitseamet</t>
  </si>
  <si>
    <t>Kultuuriministeerium</t>
  </si>
  <si>
    <t>Rahvusarhiiv</t>
  </si>
  <si>
    <t>Eesti Rahvusringhääling</t>
  </si>
  <si>
    <t>Eesti Rahva Muuseum</t>
  </si>
  <si>
    <t>Politsei- ja Piirivalveamet</t>
  </si>
  <si>
    <t>Ravimiamet</t>
  </si>
  <si>
    <t>Transpordiamet</t>
  </si>
  <si>
    <t>Riigikantselei</t>
  </si>
  <si>
    <t xml:space="preserve">Elluviija: </t>
  </si>
  <si>
    <t>Haridus- ja Teadusministeerium</t>
  </si>
  <si>
    <t>Partner(id):</t>
  </si>
  <si>
    <t>Eesti Keele Instituut</t>
  </si>
  <si>
    <t>Jah</t>
  </si>
  <si>
    <t>Ei</t>
  </si>
  <si>
    <r>
      <rPr>
        <b/>
        <sz val="11"/>
        <color theme="1"/>
        <rFont val="Calibri"/>
        <family val="2"/>
        <charset val="186"/>
        <scheme val="minor"/>
      </rPr>
      <t>Panustab näitajasse</t>
    </r>
    <r>
      <rPr>
        <sz val="11"/>
        <color theme="1"/>
        <rFont val="Calibri"/>
        <family val="2"/>
        <charset val="186"/>
        <scheme val="minor"/>
      </rPr>
      <t xml:space="preserve"> (st tegevused tegevuskavas)</t>
    </r>
  </si>
  <si>
    <t>Justiits- ja Digiministeerium</t>
  </si>
  <si>
    <t>Registrite ja Infosüsteemide Keskus</t>
  </si>
  <si>
    <t>Kliimaministeerium</t>
  </si>
  <si>
    <t>Keskkonnaministeeriumi Infotehnoloogiakeskus</t>
  </si>
  <si>
    <t xml:space="preserve">Keskkonnaagentuur </t>
  </si>
  <si>
    <t>Eesti Laulu- ja Tantsupeo Sihtasutus</t>
  </si>
  <si>
    <t>Eesti Rahvakultuuri Keskus</t>
  </si>
  <si>
    <t xml:space="preserve">Tartu Ülikool </t>
  </si>
  <si>
    <t>KK kuni 01.01.2025</t>
  </si>
  <si>
    <t>Majandus- ja Kommunikatsiooniministeerium</t>
  </si>
  <si>
    <t>Tarbijakaitse ja Tehnilise Järelevalve Amet</t>
  </si>
  <si>
    <t>Maa- ja Ruumiamet</t>
  </si>
  <si>
    <t xml:space="preserve">Registrite ja Infosüsteemide Keskus </t>
  </si>
  <si>
    <t>Riigi Infosüsteemi Amet</t>
  </si>
  <si>
    <t>Riigiside Sihtasutus</t>
  </si>
  <si>
    <t>Rahandusministeerium</t>
  </si>
  <si>
    <t>Maksu- ja Tolliamet</t>
  </si>
  <si>
    <t>Rahandusministeeriumi Infotehnoloogiakeskus</t>
  </si>
  <si>
    <t>Rahapesu Andmebüroo</t>
  </si>
  <si>
    <t>Riigi Tugiteenuste Keskus</t>
  </si>
  <si>
    <t>Statistikaamet</t>
  </si>
  <si>
    <t>Regionaal- ja Põllumajandusministeerium</t>
  </si>
  <si>
    <t>Põllumajandus- ja Toiduamet</t>
  </si>
  <si>
    <t>Riigi Laboriuuringute ja Riskihindamise Keskus</t>
  </si>
  <si>
    <t>Põllumajanduse Registrite ja Informatsiooni Amet</t>
  </si>
  <si>
    <t>Regionaal- ja Põllumajandusministeeriumi Infotehnoloogia Keskus</t>
  </si>
  <si>
    <t>Siseministeerium</t>
  </si>
  <si>
    <t>Häirekeskus</t>
  </si>
  <si>
    <t>Siseministeeriumi infotehnoloogia- ja arenduskeskus</t>
  </si>
  <si>
    <t>Sotsiaalministeerium</t>
  </si>
  <si>
    <t>Põhja-Eesti Regionaalhaigla</t>
  </si>
  <si>
    <t>Sotsiaalkindlustusamet</t>
  </si>
  <si>
    <t>Tervise Arengu Instituut</t>
  </si>
  <si>
    <t>Tervise ja Heaolu Infosüsteemide Keskus</t>
  </si>
  <si>
    <t>Terviseamet</t>
  </si>
  <si>
    <t>Välisministeerium</t>
  </si>
  <si>
    <t xml:space="preserve"> - </t>
  </si>
  <si>
    <t>Eesti Linnade ja Valdade Liit</t>
  </si>
  <si>
    <t>Eesti Kohtuekspertiisi Instituut</t>
  </si>
  <si>
    <t>muutmine lisa  "Valdkondlike digipoorete nimekiri"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</si>
</sst>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theme="0"/>
      <name val="Calibri"/>
      <family val="2"/>
      <charset val="186"/>
    </font>
    <font>
      <sz val="11"/>
      <color theme="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6" fillId="0" borderId="0"/>
  </cellStyleXfs>
  <cellXfs count="200">
    <xf numFmtId="0" fontId="0" fillId="0" borderId="0" xfId="0"/>
    <xf numFmtId="0" fontId="10" fillId="2" borderId="9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3" fontId="7" fillId="0" borderId="7" xfId="0" applyNumberFormat="1" applyFont="1" applyBorder="1" applyAlignment="1">
      <alignment vertical="top"/>
    </xf>
    <xf numFmtId="3" fontId="12" fillId="0" borderId="7" xfId="0" applyNumberFormat="1" applyFont="1" applyBorder="1" applyAlignment="1">
      <alignment vertical="top"/>
    </xf>
    <xf numFmtId="3" fontId="13" fillId="0" borderId="7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3" fontId="11" fillId="0" borderId="6" xfId="0" applyNumberFormat="1" applyFont="1" applyBorder="1" applyAlignment="1">
      <alignment vertical="top"/>
    </xf>
    <xf numFmtId="3" fontId="8" fillId="0" borderId="8" xfId="0" applyNumberFormat="1" applyFont="1" applyBorder="1" applyAlignment="1">
      <alignment horizontal="right" vertical="top"/>
    </xf>
    <xf numFmtId="0" fontId="8" fillId="0" borderId="14" xfId="0" applyFont="1" applyBorder="1" applyAlignment="1">
      <alignment horizontal="left" vertical="top"/>
    </xf>
    <xf numFmtId="3" fontId="8" fillId="0" borderId="15" xfId="0" applyNumberFormat="1" applyFont="1" applyBorder="1" applyAlignment="1">
      <alignment vertical="top"/>
    </xf>
    <xf numFmtId="3" fontId="8" fillId="0" borderId="17" xfId="0" applyNumberFormat="1" applyFont="1" applyBorder="1" applyAlignment="1">
      <alignment vertical="top"/>
    </xf>
    <xf numFmtId="3" fontId="7" fillId="0" borderId="19" xfId="0" applyNumberFormat="1" applyFont="1" applyBorder="1" applyAlignment="1">
      <alignment vertical="top"/>
    </xf>
    <xf numFmtId="0" fontId="9" fillId="0" borderId="22" xfId="0" applyFont="1" applyBorder="1" applyAlignment="1">
      <alignment horizontal="left" vertical="top"/>
    </xf>
    <xf numFmtId="0" fontId="7" fillId="0" borderId="24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26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7" xfId="0" applyBorder="1" applyAlignment="1">
      <alignment vertical="top"/>
    </xf>
    <xf numFmtId="0" fontId="8" fillId="0" borderId="20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31" xfId="0" applyFont="1" applyBorder="1" applyAlignment="1">
      <alignment horizontal="left" vertical="top"/>
    </xf>
    <xf numFmtId="0" fontId="8" fillId="0" borderId="30" xfId="0" applyFont="1" applyBorder="1" applyAlignment="1">
      <alignment horizontal="center" vertical="top"/>
    </xf>
    <xf numFmtId="0" fontId="7" fillId="0" borderId="33" xfId="0" applyFont="1" applyBorder="1" applyAlignment="1">
      <alignment vertical="top" wrapText="1"/>
    </xf>
    <xf numFmtId="0" fontId="9" fillId="0" borderId="34" xfId="0" applyFont="1" applyBorder="1" applyAlignment="1">
      <alignment vertical="top" wrapText="1"/>
    </xf>
    <xf numFmtId="0" fontId="9" fillId="0" borderId="35" xfId="0" applyFont="1" applyBorder="1" applyAlignment="1">
      <alignment vertical="top" wrapText="1"/>
    </xf>
    <xf numFmtId="3" fontId="7" fillId="0" borderId="37" xfId="0" applyNumberFormat="1" applyFont="1" applyBorder="1" applyAlignment="1">
      <alignment vertical="top"/>
    </xf>
    <xf numFmtId="3" fontId="8" fillId="0" borderId="38" xfId="0" applyNumberFormat="1" applyFont="1" applyBorder="1" applyAlignment="1">
      <alignment vertical="top"/>
    </xf>
    <xf numFmtId="3" fontId="8" fillId="0" borderId="32" xfId="0" applyNumberFormat="1" applyFont="1" applyBorder="1" applyAlignment="1">
      <alignment vertical="top"/>
    </xf>
    <xf numFmtId="0" fontId="8" fillId="0" borderId="38" xfId="0" applyFont="1" applyBorder="1" applyAlignment="1">
      <alignment vertical="top"/>
    </xf>
    <xf numFmtId="0" fontId="8" fillId="0" borderId="32" xfId="0" applyFont="1" applyBorder="1" applyAlignment="1">
      <alignment vertical="top"/>
    </xf>
    <xf numFmtId="0" fontId="8" fillId="0" borderId="20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3" fontId="7" fillId="0" borderId="23" xfId="0" applyNumberFormat="1" applyFont="1" applyBorder="1" applyAlignment="1">
      <alignment vertical="top"/>
    </xf>
    <xf numFmtId="3" fontId="7" fillId="0" borderId="40" xfId="0" applyNumberFormat="1" applyFont="1" applyBorder="1" applyAlignment="1">
      <alignment vertical="top"/>
    </xf>
    <xf numFmtId="3" fontId="7" fillId="0" borderId="8" xfId="0" applyNumberFormat="1" applyFont="1" applyBorder="1" applyAlignment="1">
      <alignment vertical="top"/>
    </xf>
    <xf numFmtId="0" fontId="9" fillId="0" borderId="21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3" fontId="8" fillId="0" borderId="32" xfId="0" applyNumberFormat="1" applyFont="1" applyBorder="1" applyAlignment="1">
      <alignment vertical="top" wrapText="1"/>
    </xf>
    <xf numFmtId="3" fontId="8" fillId="0" borderId="38" xfId="0" applyNumberFormat="1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3" fontId="7" fillId="0" borderId="19" xfId="0" applyNumberFormat="1" applyFont="1" applyBorder="1" applyAlignment="1">
      <alignment vertical="top" wrapText="1"/>
    </xf>
    <xf numFmtId="3" fontId="7" fillId="0" borderId="37" xfId="0" applyNumberFormat="1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3" fontId="7" fillId="0" borderId="23" xfId="0" applyNumberFormat="1" applyFont="1" applyBorder="1" applyAlignment="1">
      <alignment vertical="top" wrapText="1"/>
    </xf>
    <xf numFmtId="3" fontId="7" fillId="0" borderId="40" xfId="0" applyNumberFormat="1" applyFont="1" applyBorder="1" applyAlignment="1">
      <alignment vertical="top" wrapText="1"/>
    </xf>
    <xf numFmtId="3" fontId="8" fillId="0" borderId="15" xfId="0" applyNumberFormat="1" applyFont="1" applyBorder="1" applyAlignment="1">
      <alignment vertical="top" wrapText="1"/>
    </xf>
    <xf numFmtId="3" fontId="8" fillId="0" borderId="17" xfId="0" applyNumberFormat="1" applyFont="1" applyBorder="1" applyAlignment="1">
      <alignment vertical="top" wrapText="1"/>
    </xf>
    <xf numFmtId="0" fontId="9" fillId="0" borderId="26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9" fillId="0" borderId="36" xfId="0" applyFont="1" applyBorder="1" applyAlignment="1">
      <alignment horizontal="center" vertical="top" wrapText="1"/>
    </xf>
    <xf numFmtId="0" fontId="9" fillId="0" borderId="14" xfId="0" applyFont="1" applyBorder="1" applyAlignment="1">
      <alignment vertical="top" wrapText="1"/>
    </xf>
    <xf numFmtId="3" fontId="0" fillId="0" borderId="0" xfId="0" applyNumberFormat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18" xfId="0" applyFont="1" applyBorder="1" applyAlignment="1">
      <alignment vertical="top" wrapText="1"/>
    </xf>
    <xf numFmtId="3" fontId="7" fillId="0" borderId="19" xfId="0" applyNumberFormat="1" applyFont="1" applyBorder="1" applyAlignment="1">
      <alignment horizontal="right" vertical="top" wrapText="1"/>
    </xf>
    <xf numFmtId="3" fontId="7" fillId="0" borderId="37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3" fontId="8" fillId="0" borderId="4" xfId="0" applyNumberFormat="1" applyFont="1" applyBorder="1" applyAlignment="1">
      <alignment vertical="top" wrapText="1"/>
    </xf>
    <xf numFmtId="3" fontId="8" fillId="0" borderId="39" xfId="0" applyNumberFormat="1" applyFont="1" applyBorder="1" applyAlignment="1">
      <alignment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3" fontId="9" fillId="0" borderId="23" xfId="0" applyNumberFormat="1" applyFont="1" applyBorder="1" applyAlignment="1">
      <alignment vertical="top" wrapText="1"/>
    </xf>
    <xf numFmtId="3" fontId="7" fillId="0" borderId="41" xfId="0" applyNumberFormat="1" applyFont="1" applyBorder="1" applyAlignment="1">
      <alignment vertical="top" wrapText="1"/>
    </xf>
    <xf numFmtId="1" fontId="8" fillId="0" borderId="20" xfId="0" applyNumberFormat="1" applyFont="1" applyBorder="1" applyAlignment="1">
      <alignment horizontal="center" vertical="top" wrapText="1"/>
    </xf>
    <xf numFmtId="1" fontId="8" fillId="0" borderId="31" xfId="0" applyNumberFormat="1" applyFont="1" applyBorder="1" applyAlignment="1">
      <alignment vertical="top" wrapText="1"/>
    </xf>
    <xf numFmtId="3" fontId="9" fillId="0" borderId="22" xfId="0" applyNumberFormat="1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3" fontId="8" fillId="0" borderId="31" xfId="0" applyNumberFormat="1" applyFont="1" applyBorder="1" applyAlignment="1">
      <alignment vertical="top" wrapText="1"/>
    </xf>
    <xf numFmtId="3" fontId="7" fillId="0" borderId="21" xfId="0" applyNumberFormat="1" applyFont="1" applyBorder="1" applyAlignment="1">
      <alignment vertical="top" wrapText="1"/>
    </xf>
    <xf numFmtId="3" fontId="7" fillId="0" borderId="22" xfId="0" applyNumberFormat="1" applyFont="1" applyBorder="1" applyAlignment="1">
      <alignment vertical="top" wrapText="1"/>
    </xf>
    <xf numFmtId="3" fontId="8" fillId="0" borderId="14" xfId="0" applyNumberFormat="1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3" fontId="11" fillId="0" borderId="4" xfId="0" applyNumberFormat="1" applyFont="1" applyBorder="1" applyAlignment="1">
      <alignment vertical="top" wrapText="1"/>
    </xf>
    <xf numFmtId="3" fontId="13" fillId="0" borderId="19" xfId="0" applyNumberFormat="1" applyFont="1" applyBorder="1" applyAlignment="1">
      <alignment horizontal="right" vertical="top" wrapText="1"/>
    </xf>
    <xf numFmtId="3" fontId="7" fillId="0" borderId="42" xfId="0" applyNumberFormat="1" applyFont="1" applyBorder="1" applyAlignment="1">
      <alignment vertical="top" wrapText="1"/>
    </xf>
    <xf numFmtId="3" fontId="8" fillId="0" borderId="3" xfId="0" applyNumberFormat="1" applyFont="1" applyBorder="1" applyAlignment="1">
      <alignment vertical="top" wrapText="1"/>
    </xf>
    <xf numFmtId="3" fontId="9" fillId="0" borderId="19" xfId="0" applyNumberFormat="1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3" fontId="11" fillId="0" borderId="22" xfId="0" applyNumberFormat="1" applyFont="1" applyBorder="1" applyAlignment="1">
      <alignment horizontal="right" vertical="top" wrapText="1"/>
    </xf>
    <xf numFmtId="3" fontId="11" fillId="0" borderId="21" xfId="0" applyNumberFormat="1" applyFont="1" applyBorder="1" applyAlignment="1">
      <alignment horizontal="right" vertical="top" wrapText="1"/>
    </xf>
    <xf numFmtId="0" fontId="9" fillId="0" borderId="42" xfId="0" applyFont="1" applyBorder="1" applyAlignment="1">
      <alignment horizontal="left" vertical="top" wrapText="1"/>
    </xf>
    <xf numFmtId="3" fontId="11" fillId="0" borderId="42" xfId="0" applyNumberFormat="1" applyFont="1" applyBorder="1" applyAlignment="1">
      <alignment horizontal="right" vertical="top" wrapText="1"/>
    </xf>
    <xf numFmtId="3" fontId="11" fillId="0" borderId="3" xfId="0" applyNumberFormat="1" applyFont="1" applyBorder="1" applyAlignment="1">
      <alignment horizontal="right" vertical="top" wrapText="1"/>
    </xf>
    <xf numFmtId="3" fontId="8" fillId="0" borderId="43" xfId="0" applyNumberFormat="1" applyFont="1" applyBorder="1" applyAlignment="1">
      <alignment vertical="top" wrapText="1"/>
    </xf>
    <xf numFmtId="3" fontId="8" fillId="0" borderId="14" xfId="0" applyNumberFormat="1" applyFont="1" applyBorder="1" applyAlignment="1">
      <alignment horizontal="right" vertical="top" wrapText="1"/>
    </xf>
    <xf numFmtId="0" fontId="8" fillId="0" borderId="32" xfId="0" applyFont="1" applyBorder="1" applyAlignment="1">
      <alignment horizontal="right" vertical="top" wrapText="1"/>
    </xf>
    <xf numFmtId="3" fontId="11" fillId="0" borderId="19" xfId="0" applyNumberFormat="1" applyFont="1" applyBorder="1" applyAlignment="1">
      <alignment horizontal="right" vertical="top" wrapText="1"/>
    </xf>
    <xf numFmtId="3" fontId="11" fillId="0" borderId="41" xfId="0" applyNumberFormat="1" applyFont="1" applyBorder="1" applyAlignment="1">
      <alignment horizontal="right" vertical="top" wrapText="1"/>
    </xf>
    <xf numFmtId="3" fontId="8" fillId="0" borderId="4" xfId="0" applyNumberFormat="1" applyFont="1" applyBorder="1" applyAlignment="1">
      <alignment horizontal="right" vertical="top" wrapText="1"/>
    </xf>
    <xf numFmtId="3" fontId="11" fillId="0" borderId="22" xfId="0" applyNumberFormat="1" applyFont="1" applyBorder="1" applyAlignment="1">
      <alignment horizontal="right" vertical="top"/>
    </xf>
    <xf numFmtId="3" fontId="8" fillId="0" borderId="14" xfId="0" applyNumberFormat="1" applyFont="1" applyBorder="1" applyAlignment="1">
      <alignment horizontal="right" vertical="top"/>
    </xf>
    <xf numFmtId="3" fontId="8" fillId="0" borderId="3" xfId="0" applyNumberFormat="1" applyFont="1" applyBorder="1" applyAlignment="1">
      <alignment horizontal="right" vertical="top" wrapText="1"/>
    </xf>
    <xf numFmtId="0" fontId="13" fillId="0" borderId="41" xfId="0" applyFont="1" applyBorder="1" applyAlignment="1">
      <alignment horizontal="right" vertical="top" wrapText="1"/>
    </xf>
    <xf numFmtId="3" fontId="13" fillId="0" borderId="41" xfId="0" applyNumberFormat="1" applyFont="1" applyBorder="1" applyAlignment="1">
      <alignment horizontal="right" vertical="top" wrapText="1"/>
    </xf>
    <xf numFmtId="0" fontId="11" fillId="0" borderId="21" xfId="0" applyFont="1" applyBorder="1" applyAlignment="1">
      <alignment horizontal="right" vertical="top" wrapText="1"/>
    </xf>
    <xf numFmtId="0" fontId="11" fillId="0" borderId="42" xfId="0" applyFont="1" applyBorder="1" applyAlignment="1">
      <alignment horizontal="right" vertical="top" wrapText="1"/>
    </xf>
    <xf numFmtId="3" fontId="8" fillId="0" borderId="8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 wrapText="1"/>
    </xf>
    <xf numFmtId="3" fontId="11" fillId="0" borderId="6" xfId="0" applyNumberFormat="1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vertical="top"/>
    </xf>
    <xf numFmtId="3" fontId="9" fillId="0" borderId="6" xfId="0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3" fontId="6" fillId="0" borderId="19" xfId="0" applyNumberFormat="1" applyFont="1" applyBorder="1" applyAlignment="1">
      <alignment vertical="top" wrapText="1"/>
    </xf>
    <xf numFmtId="3" fontId="6" fillId="0" borderId="37" xfId="0" applyNumberFormat="1" applyFont="1" applyBorder="1" applyAlignment="1">
      <alignment vertical="top" wrapText="1"/>
    </xf>
    <xf numFmtId="0" fontId="14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3" fontId="14" fillId="3" borderId="13" xfId="0" applyNumberFormat="1" applyFont="1" applyFill="1" applyBorder="1" applyAlignment="1">
      <alignment horizontal="right" vertical="top" wrapText="1"/>
    </xf>
    <xf numFmtId="3" fontId="14" fillId="3" borderId="28" xfId="0" applyNumberFormat="1" applyFont="1" applyFill="1" applyBorder="1" applyAlignment="1">
      <alignment horizontal="right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8" xfId="0" applyFont="1" applyBorder="1" applyAlignment="1">
      <alignment vertical="top" wrapText="1"/>
    </xf>
    <xf numFmtId="3" fontId="9" fillId="0" borderId="40" xfId="0" applyNumberFormat="1" applyFont="1" applyBorder="1" applyAlignment="1">
      <alignment vertical="top" wrapText="1"/>
    </xf>
    <xf numFmtId="0" fontId="10" fillId="3" borderId="44" xfId="0" applyFont="1" applyFill="1" applyBorder="1" applyAlignment="1">
      <alignment vertical="top" wrapText="1"/>
    </xf>
    <xf numFmtId="3" fontId="14" fillId="3" borderId="45" xfId="0" applyNumberFormat="1" applyFont="1" applyFill="1" applyBorder="1" applyAlignment="1">
      <alignment horizontal="right" vertical="top" wrapText="1"/>
    </xf>
    <xf numFmtId="3" fontId="14" fillId="3" borderId="46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3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4" fillId="3" borderId="13" xfId="0" applyFont="1" applyFill="1" applyBorder="1" applyAlignment="1">
      <alignment horizontal="right" vertical="top" wrapText="1"/>
    </xf>
    <xf numFmtId="0" fontId="14" fillId="3" borderId="28" xfId="0" applyFont="1" applyFill="1" applyBorder="1" applyAlignment="1">
      <alignment horizontal="right" vertical="top" wrapText="1"/>
    </xf>
    <xf numFmtId="0" fontId="10" fillId="2" borderId="49" xfId="0" applyFont="1" applyFill="1" applyBorder="1" applyAlignment="1">
      <alignment vertical="top" wrapText="1"/>
    </xf>
    <xf numFmtId="3" fontId="7" fillId="0" borderId="8" xfId="0" applyNumberFormat="1" applyFont="1" applyBorder="1" applyAlignment="1">
      <alignment horizontal="right" vertical="top"/>
    </xf>
    <xf numFmtId="0" fontId="8" fillId="0" borderId="50" xfId="0" applyFont="1" applyBorder="1" applyAlignment="1">
      <alignment vertical="top" wrapText="1"/>
    </xf>
    <xf numFmtId="3" fontId="13" fillId="0" borderId="50" xfId="0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vertical="top"/>
    </xf>
    <xf numFmtId="3" fontId="9" fillId="0" borderId="52" xfId="0" applyNumberFormat="1" applyFont="1" applyBorder="1" applyAlignment="1">
      <alignment vertical="top"/>
    </xf>
    <xf numFmtId="3" fontId="11" fillId="0" borderId="0" xfId="0" applyNumberFormat="1" applyFont="1" applyAlignment="1">
      <alignment vertical="top"/>
    </xf>
    <xf numFmtId="3" fontId="11" fillId="0" borderId="51" xfId="0" applyNumberFormat="1" applyFont="1" applyBorder="1" applyAlignment="1">
      <alignment vertical="top"/>
    </xf>
    <xf numFmtId="0" fontId="8" fillId="0" borderId="29" xfId="0" applyFont="1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1" fontId="8" fillId="0" borderId="18" xfId="0" applyNumberFormat="1" applyFont="1" applyBorder="1" applyAlignment="1">
      <alignment vertical="top" wrapText="1"/>
    </xf>
    <xf numFmtId="3" fontId="9" fillId="0" borderId="41" xfId="0" applyNumberFormat="1" applyFont="1" applyBorder="1" applyAlignment="1">
      <alignment vertical="top" wrapText="1"/>
    </xf>
    <xf numFmtId="3" fontId="9" fillId="0" borderId="51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horizontal="right" vertical="top" wrapText="1"/>
    </xf>
    <xf numFmtId="3" fontId="7" fillId="0" borderId="53" xfId="0" applyNumberFormat="1" applyFont="1" applyBorder="1" applyAlignment="1">
      <alignment vertical="top" wrapText="1"/>
    </xf>
    <xf numFmtId="3" fontId="13" fillId="0" borderId="53" xfId="0" applyNumberFormat="1" applyFont="1" applyBorder="1" applyAlignment="1">
      <alignment horizontal="right" vertical="top" wrapText="1"/>
    </xf>
    <xf numFmtId="3" fontId="9" fillId="0" borderId="37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3" fontId="9" fillId="0" borderId="1" xfId="0" applyNumberFormat="1" applyFont="1" applyBorder="1" applyAlignment="1">
      <alignment vertical="top" wrapText="1"/>
    </xf>
    <xf numFmtId="3" fontId="7" fillId="0" borderId="12" xfId="0" applyNumberFormat="1" applyFont="1" applyBorder="1" applyAlignment="1">
      <alignment vertical="top" wrapText="1"/>
    </xf>
    <xf numFmtId="3" fontId="9" fillId="0" borderId="54" xfId="0" applyNumberFormat="1" applyFont="1" applyBorder="1" applyAlignment="1">
      <alignment vertical="top" wrapText="1"/>
    </xf>
    <xf numFmtId="3" fontId="7" fillId="0" borderId="13" xfId="0" applyNumberFormat="1" applyFont="1" applyBorder="1" applyAlignment="1">
      <alignment vertical="top" wrapText="1"/>
    </xf>
    <xf numFmtId="164" fontId="14" fillId="3" borderId="13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0" xfId="0" applyFont="1"/>
    <xf numFmtId="3" fontId="14" fillId="0" borderId="13" xfId="0" applyNumberFormat="1" applyFont="1" applyBorder="1" applyAlignment="1">
      <alignment horizontal="right" vertical="top" wrapText="1"/>
    </xf>
    <xf numFmtId="3" fontId="14" fillId="0" borderId="45" xfId="0" applyNumberFormat="1" applyFont="1" applyBorder="1" applyAlignment="1">
      <alignment horizontal="right" vertical="top" wrapText="1"/>
    </xf>
    <xf numFmtId="3" fontId="14" fillId="0" borderId="46" xfId="0" applyNumberFormat="1" applyFont="1" applyBorder="1" applyAlignment="1">
      <alignment horizontal="right" vertical="top" wrapText="1"/>
    </xf>
    <xf numFmtId="3" fontId="14" fillId="0" borderId="28" xfId="0" applyNumberFormat="1" applyFont="1" applyBorder="1" applyAlignment="1">
      <alignment horizontal="right" vertical="top" wrapText="1"/>
    </xf>
    <xf numFmtId="0" fontId="0" fillId="0" borderId="42" xfId="0" applyBorder="1" applyAlignment="1">
      <alignment horizontal="left" vertical="top" wrapText="1"/>
    </xf>
    <xf numFmtId="3" fontId="7" fillId="0" borderId="41" xfId="0" applyNumberFormat="1" applyFont="1" applyBorder="1" applyAlignment="1">
      <alignment vertical="top"/>
    </xf>
    <xf numFmtId="3" fontId="7" fillId="0" borderId="53" xfId="0" applyNumberFormat="1" applyFont="1" applyBorder="1" applyAlignment="1">
      <alignment vertical="top"/>
    </xf>
    <xf numFmtId="0" fontId="19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3" fontId="21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vertical="top" wrapText="1"/>
    </xf>
    <xf numFmtId="3" fontId="21" fillId="0" borderId="0" xfId="0" applyNumberFormat="1" applyFont="1" applyAlignment="1">
      <alignment vertical="top" wrapText="1"/>
    </xf>
    <xf numFmtId="3" fontId="20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2" borderId="47" xfId="0" applyFont="1" applyFill="1" applyBorder="1" applyAlignment="1">
      <alignment horizontal="left" vertical="top" wrapText="1"/>
    </xf>
    <xf numFmtId="0" fontId="14" fillId="2" borderId="48" xfId="0" applyFont="1" applyFill="1" applyBorder="1" applyAlignment="1">
      <alignment horizontal="left" vertical="top" wrapText="1"/>
    </xf>
    <xf numFmtId="0" fontId="14" fillId="2" borderId="38" xfId="0" applyFont="1" applyFill="1" applyBorder="1" applyAlignment="1">
      <alignment horizontal="left" vertical="top" wrapText="1"/>
    </xf>
  </cellXfs>
  <cellStyles count="3">
    <cellStyle name="Koma" xfId="1" builtinId="3"/>
    <cellStyle name="Normaallaad" xfId="0" builtinId="0"/>
    <cellStyle name="Normaallaad 2" xfId="2" xr:uid="{C1E4B127-8D00-491F-8F5B-E14F17626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EB6-E795-48F0-B9AA-D22CC4F06B28}">
  <dimension ref="A1:G30"/>
  <sheetViews>
    <sheetView tabSelected="1" workbookViewId="0">
      <selection activeCell="A3" sqref="A3"/>
    </sheetView>
  </sheetViews>
  <sheetFormatPr defaultColWidth="8.7109375" defaultRowHeight="15" x14ac:dyDescent="0.25"/>
  <cols>
    <col min="1" max="1" width="63.140625" style="5" customWidth="1"/>
    <col min="2" max="5" width="11.5703125" style="5" customWidth="1"/>
    <col min="6" max="6" width="11.140625" style="5" customWidth="1"/>
    <col min="7" max="16384" width="8.7109375" style="5"/>
  </cols>
  <sheetData>
    <row r="1" spans="1:7" x14ac:dyDescent="0.25">
      <c r="A1" s="5" t="s">
        <v>0</v>
      </c>
    </row>
    <row r="2" spans="1:7" x14ac:dyDescent="0.25">
      <c r="A2" s="5" t="s">
        <v>1</v>
      </c>
    </row>
    <row r="3" spans="1:7" x14ac:dyDescent="0.25">
      <c r="A3" s="5" t="s">
        <v>135</v>
      </c>
    </row>
    <row r="4" spans="1:7" x14ac:dyDescent="0.25">
      <c r="A4" s="4" t="s">
        <v>2</v>
      </c>
      <c r="B4" s="4"/>
    </row>
    <row r="5" spans="1:7" x14ac:dyDescent="0.25">
      <c r="A5" s="46" t="s">
        <v>3</v>
      </c>
      <c r="B5" s="46"/>
    </row>
    <row r="6" spans="1:7" ht="10.5" customHeight="1" x14ac:dyDescent="0.25">
      <c r="A6" s="46"/>
      <c r="B6" s="46"/>
    </row>
    <row r="7" spans="1:7" ht="14.65" customHeight="1" x14ac:dyDescent="0.25">
      <c r="A7" s="8" t="s">
        <v>4</v>
      </c>
      <c r="B7" s="124" t="s">
        <v>5</v>
      </c>
      <c r="C7" s="6">
        <v>2023</v>
      </c>
      <c r="D7" s="6">
        <v>2024</v>
      </c>
      <c r="E7" s="6">
        <v>2025</v>
      </c>
      <c r="F7" s="6">
        <v>2026</v>
      </c>
    </row>
    <row r="8" spans="1:7" ht="14.65" customHeight="1" x14ac:dyDescent="0.25">
      <c r="A8" s="8" t="s">
        <v>5</v>
      </c>
      <c r="B8" s="123">
        <f>SUM(C8:F8)</f>
        <v>90623585.989999995</v>
      </c>
      <c r="C8" s="18">
        <f>SUM(C9:C20)</f>
        <v>246861</v>
      </c>
      <c r="D8" s="18">
        <f>SUM(D9:D20)</f>
        <v>6705943.6400000006</v>
      </c>
      <c r="E8" s="18">
        <f>SUM(E9:E20)</f>
        <v>22479343.02</v>
      </c>
      <c r="F8" s="18">
        <f>SUM(F9:F20)</f>
        <v>61191438.329999998</v>
      </c>
    </row>
    <row r="9" spans="1:7" ht="14.65" customHeight="1" x14ac:dyDescent="0.25">
      <c r="A9" s="8" t="s">
        <v>71</v>
      </c>
      <c r="B9" s="123">
        <f>SUM(C9:F9)</f>
        <v>294065</v>
      </c>
      <c r="C9" s="149">
        <f>HTM!C6</f>
        <v>0</v>
      </c>
      <c r="D9" s="149">
        <f>HTM!D6</f>
        <v>0</v>
      </c>
      <c r="E9" s="149">
        <f>HTM!E6</f>
        <v>36665</v>
      </c>
      <c r="F9" s="149">
        <f>HTM!F6</f>
        <v>257400</v>
      </c>
      <c r="G9" s="188"/>
    </row>
    <row r="10" spans="1:7" x14ac:dyDescent="0.25">
      <c r="A10" s="8" t="s">
        <v>75</v>
      </c>
      <c r="B10" s="123">
        <f t="shared" ref="B10:B20" si="0">SUM(C10:F10)</f>
        <v>3463612</v>
      </c>
      <c r="C10" s="9">
        <f>JDM!C6</f>
        <v>0</v>
      </c>
      <c r="D10" s="9">
        <f>JDM!D6</f>
        <v>495195</v>
      </c>
      <c r="E10" s="9">
        <f>JDM!E6</f>
        <v>313524</v>
      </c>
      <c r="F10" s="9">
        <f>JDM!F6</f>
        <v>2654893</v>
      </c>
      <c r="G10" s="188"/>
    </row>
    <row r="11" spans="1:7" x14ac:dyDescent="0.25">
      <c r="A11" s="8" t="s">
        <v>6</v>
      </c>
      <c r="B11" s="123">
        <f t="shared" si="0"/>
        <v>5318961</v>
      </c>
      <c r="C11" s="9">
        <f>SUM(KLIM!C7)</f>
        <v>0</v>
      </c>
      <c r="D11" s="9">
        <f>KLIM!D7</f>
        <v>445456</v>
      </c>
      <c r="E11" s="9">
        <f>KLIM!E7</f>
        <v>1670150</v>
      </c>
      <c r="F11" s="9">
        <f>KLIM!F7</f>
        <v>3203355</v>
      </c>
      <c r="G11" s="189"/>
    </row>
    <row r="12" spans="1:7" x14ac:dyDescent="0.25">
      <c r="A12" s="8" t="s">
        <v>7</v>
      </c>
      <c r="B12" s="123">
        <f t="shared" si="0"/>
        <v>12725317</v>
      </c>
      <c r="C12" s="10">
        <f>KUM!C7</f>
        <v>0</v>
      </c>
      <c r="D12" s="10">
        <f>KUM!D7</f>
        <v>1047317</v>
      </c>
      <c r="E12" s="10">
        <f>KUM!E7</f>
        <v>2885872</v>
      </c>
      <c r="F12" s="10">
        <f>KUM!F7</f>
        <v>8792128</v>
      </c>
      <c r="G12" s="190"/>
    </row>
    <row r="13" spans="1:7" x14ac:dyDescent="0.25">
      <c r="A13" s="8" t="s">
        <v>8</v>
      </c>
      <c r="B13" s="123">
        <f t="shared" si="0"/>
        <v>9763188</v>
      </c>
      <c r="C13" s="9">
        <f>MKM!C9</f>
        <v>24055</v>
      </c>
      <c r="D13" s="9">
        <f>MKM!D9</f>
        <v>485016</v>
      </c>
      <c r="E13" s="9">
        <f>MKM!E9</f>
        <v>2637220</v>
      </c>
      <c r="F13" s="9">
        <f>MKM!F9</f>
        <v>6616897</v>
      </c>
      <c r="G13" s="189"/>
    </row>
    <row r="14" spans="1:7" x14ac:dyDescent="0.25">
      <c r="A14" s="8" t="s">
        <v>9</v>
      </c>
      <c r="B14" s="123">
        <f t="shared" si="0"/>
        <v>17821999</v>
      </c>
      <c r="C14" s="127">
        <f>RAM!C9</f>
        <v>204160</v>
      </c>
      <c r="D14" s="127">
        <f>RAM!D9</f>
        <v>956940</v>
      </c>
      <c r="E14" s="127">
        <f>RAM!E9</f>
        <v>1854697</v>
      </c>
      <c r="F14" s="127">
        <f>RAM!F9</f>
        <v>14806202</v>
      </c>
      <c r="G14" s="189"/>
    </row>
    <row r="15" spans="1:7" x14ac:dyDescent="0.25">
      <c r="A15" s="8" t="s">
        <v>10</v>
      </c>
      <c r="B15" s="123">
        <f t="shared" si="0"/>
        <v>4107517</v>
      </c>
      <c r="C15" s="9">
        <f>REM!C7</f>
        <v>0</v>
      </c>
      <c r="D15" s="9">
        <f>REM!D7</f>
        <v>166065</v>
      </c>
      <c r="E15" s="9">
        <f>REM!E7</f>
        <v>1486198</v>
      </c>
      <c r="F15" s="9">
        <f>REM!F7</f>
        <v>2455254</v>
      </c>
      <c r="G15" s="189"/>
    </row>
    <row r="16" spans="1:7" x14ac:dyDescent="0.25">
      <c r="A16" s="8" t="s">
        <v>11</v>
      </c>
      <c r="B16" s="123">
        <f t="shared" si="0"/>
        <v>14820618</v>
      </c>
      <c r="C16" s="11">
        <f>SIM!C7</f>
        <v>0</v>
      </c>
      <c r="D16" s="11">
        <f>SIM!D7</f>
        <v>432026</v>
      </c>
      <c r="E16" s="11">
        <f>SIM!E7</f>
        <v>5381544.5</v>
      </c>
      <c r="F16" s="11">
        <f>SIM!F7</f>
        <v>9007047.5</v>
      </c>
      <c r="G16" s="189"/>
    </row>
    <row r="17" spans="1:7" x14ac:dyDescent="0.25">
      <c r="A17" s="8" t="s">
        <v>12</v>
      </c>
      <c r="B17" s="123">
        <f t="shared" si="0"/>
        <v>16054525.99</v>
      </c>
      <c r="C17" s="9">
        <f>SOM!C8</f>
        <v>18646</v>
      </c>
      <c r="D17" s="9">
        <f>SOM!D8</f>
        <v>2211909.64</v>
      </c>
      <c r="E17" s="9">
        <f>SOM!E8</f>
        <v>5094337.5200000005</v>
      </c>
      <c r="F17" s="9">
        <f>SOM!F8</f>
        <v>8729632.8300000001</v>
      </c>
      <c r="G17" s="188"/>
    </row>
    <row r="18" spans="1:7" x14ac:dyDescent="0.25">
      <c r="A18" s="8" t="s">
        <v>13</v>
      </c>
      <c r="B18" s="123">
        <f t="shared" si="0"/>
        <v>3277427</v>
      </c>
      <c r="C18" s="9">
        <f>VÄM!C8</f>
        <v>0</v>
      </c>
      <c r="D18" s="9">
        <f>VÄM!D8</f>
        <v>98318</v>
      </c>
      <c r="E18" s="9">
        <f>VÄM!E8</f>
        <v>551775</v>
      </c>
      <c r="F18" s="9">
        <f>VÄM!F8</f>
        <v>2627334</v>
      </c>
      <c r="G18" s="189"/>
    </row>
    <row r="19" spans="1:7" x14ac:dyDescent="0.25">
      <c r="A19" s="8" t="s">
        <v>14</v>
      </c>
      <c r="B19" s="123">
        <f t="shared" si="0"/>
        <v>1324080</v>
      </c>
      <c r="C19" s="9">
        <f>Riigikantselei!C6</f>
        <v>0</v>
      </c>
      <c r="D19" s="9">
        <f>Riigikantselei!D6</f>
        <v>219600</v>
      </c>
      <c r="E19" s="9">
        <f>Riigikantselei!E6</f>
        <v>223200</v>
      </c>
      <c r="F19" s="9">
        <f>Riigikantselei!F6</f>
        <v>881280</v>
      </c>
      <c r="G19" s="188"/>
    </row>
    <row r="20" spans="1:7" x14ac:dyDescent="0.25">
      <c r="A20" s="7" t="s">
        <v>15</v>
      </c>
      <c r="B20" s="123">
        <f t="shared" si="0"/>
        <v>1652276</v>
      </c>
      <c r="C20" s="49">
        <f>ELVL!C9</f>
        <v>0</v>
      </c>
      <c r="D20" s="49">
        <f>ELVL!D9</f>
        <v>148101</v>
      </c>
      <c r="E20" s="49">
        <f>ELVL!E9</f>
        <v>344160</v>
      </c>
      <c r="F20" s="49">
        <f>ELVL!F9</f>
        <v>1160015</v>
      </c>
      <c r="G20" s="188"/>
    </row>
    <row r="21" spans="1:7" ht="24.95" customHeight="1" x14ac:dyDescent="0.25">
      <c r="A21" s="12"/>
      <c r="B21" s="12"/>
    </row>
    <row r="22" spans="1:7" x14ac:dyDescent="0.25">
      <c r="A22" s="13" t="s">
        <v>16</v>
      </c>
      <c r="B22" s="126" t="s">
        <v>5</v>
      </c>
      <c r="C22" s="14">
        <v>2023</v>
      </c>
      <c r="D22" s="14">
        <v>2024</v>
      </c>
      <c r="E22" s="14">
        <v>2025</v>
      </c>
      <c r="F22" s="14">
        <v>2026</v>
      </c>
    </row>
    <row r="23" spans="1:7" x14ac:dyDescent="0.25">
      <c r="A23" s="16" t="s">
        <v>5</v>
      </c>
      <c r="B23" s="125">
        <f>SUM(C23:F23)</f>
        <v>90623585.989999995</v>
      </c>
      <c r="C23" s="17">
        <f>SUM(C24:C27)</f>
        <v>246861</v>
      </c>
      <c r="D23" s="17">
        <f>SUM(D24:D27)</f>
        <v>6705943.6400000006</v>
      </c>
      <c r="E23" s="17">
        <f>SUM(E24:E27)</f>
        <v>22479343.02</v>
      </c>
      <c r="F23" s="17">
        <f>SUM(F24:F27)</f>
        <v>61191438.329999998</v>
      </c>
    </row>
    <row r="24" spans="1:7" ht="18.75" customHeight="1" x14ac:dyDescent="0.25">
      <c r="A24" s="15" t="s">
        <v>17</v>
      </c>
      <c r="B24" s="125">
        <f t="shared" ref="B24:B27" si="1">SUM(C24:F24)</f>
        <v>76549921.310000002</v>
      </c>
      <c r="C24" s="128">
        <f>SUM(HTM!C5+JDM!C5+KLIM!C5+KUM!C5+MKM!C5+RAM!C5+REM!C5+SIM!C5+SOM!C5+VÄM!C5+Riigikantselei!C5+ELVL!C5)</f>
        <v>136162</v>
      </c>
      <c r="D24" s="128">
        <f>SUM(HTM!D5+JDM!D5+KLIM!D5+KUM!D5+MKM!D5+RAM!D5+REM!D5+SIM!D5+SOM!D5+VÄM!D5+Riigikantselei!D5+ELVL!D5)</f>
        <v>5082702.8600000003</v>
      </c>
      <c r="E24" s="128">
        <f>SUM(HTM!E5+JDM!E5+KLIM!E5+KUM!E5+MKM!E5+RAM!E5+REM!E5+SIM!E5+SOM!E5+VÄM!E5+Riigikantselei!E5+ELVL!E5)</f>
        <v>18054984.039999999</v>
      </c>
      <c r="F24" s="128">
        <f>SUM(HTM!F5+JDM!F5+KLIM!F5+KUM!F5+MKM!F5+RAM!F5+REM!F5+SIM!F5+SOM!F5+VÄM!F5+Riigikantselei!F5+ELVL!F5)</f>
        <v>53276072.409999996</v>
      </c>
    </row>
    <row r="25" spans="1:7" ht="15.95" customHeight="1" x14ac:dyDescent="0.25">
      <c r="A25" s="15" t="s">
        <v>18</v>
      </c>
      <c r="B25" s="125">
        <f t="shared" si="1"/>
        <v>1871487</v>
      </c>
      <c r="C25" s="128">
        <f>SUM(MKM!C6+RAM!C6+VÄM!C6+ELVL!C6)</f>
        <v>20873</v>
      </c>
      <c r="D25" s="128">
        <f>SUM(MKM!D6+RAM!D6+VÄM!D6+ELVL!D6)</f>
        <v>255026</v>
      </c>
      <c r="E25" s="128">
        <f>SUM(MKM!E6+RAM!E6+VÄM!E6+ELVL!E6)</f>
        <v>504944</v>
      </c>
      <c r="F25" s="128">
        <f>SUM(MKM!F6+RAM!F6+VÄM!F6+ELVL!F6)</f>
        <v>1090644</v>
      </c>
    </row>
    <row r="26" spans="1:7" ht="30.6" customHeight="1" x14ac:dyDescent="0.25">
      <c r="A26" s="15" t="s">
        <v>19</v>
      </c>
      <c r="B26" s="125">
        <f t="shared" si="1"/>
        <v>3613016.11</v>
      </c>
      <c r="C26" s="128">
        <f>SUM(MKM!C7+REM!C6+SOM!C6+VÄM!C7+ELVL!C7)</f>
        <v>42701</v>
      </c>
      <c r="D26" s="128">
        <f>SUM(MKM!D7+REM!D6+SOM!D6+VÄM!D7+ELVL!D7)</f>
        <v>556469</v>
      </c>
      <c r="E26" s="128">
        <f>SUM(MKM!E7+REM!E6+SOM!E6+VÄM!E7+ELVL!E7)</f>
        <v>1305616.1099999999</v>
      </c>
      <c r="F26" s="128">
        <f>SUM(MKM!F7+REM!F6+SOM!F6+VÄM!F7+ELVL!F7+RAM!F7)</f>
        <v>1708230</v>
      </c>
    </row>
    <row r="27" spans="1:7" ht="30" customHeight="1" x14ac:dyDescent="0.25">
      <c r="A27" s="15" t="s">
        <v>20</v>
      </c>
      <c r="B27" s="125">
        <f t="shared" si="1"/>
        <v>8589161.5700000003</v>
      </c>
      <c r="C27" s="153">
        <f>SUM(KLIM!C6+KUM!C6+MKM!C8+RAM!C8+SIM!C6+SOM!C7+ELVL!C8)</f>
        <v>47125</v>
      </c>
      <c r="D27" s="153">
        <f>SUM(KLIM!D6+KUM!D6+MKM!D8+RAM!D8+SIM!D6+SOM!D7+ELVL!D8)</f>
        <v>811745.78</v>
      </c>
      <c r="E27" s="153">
        <f>SUM(KLIM!E6+KUM!E6+MKM!E8+RAM!E8+SIM!E6+SOM!E7+ELVL!E8)</f>
        <v>2613798.87</v>
      </c>
      <c r="F27" s="153">
        <f>SUM(KLIM!F6+KUM!F6+MKM!F8+RAM!F8+SIM!F6+SOM!F7+ELVL!F8)</f>
        <v>5116491.92</v>
      </c>
    </row>
    <row r="28" spans="1:7" ht="14.65" customHeight="1" x14ac:dyDescent="0.25">
      <c r="A28" s="16" t="s">
        <v>77</v>
      </c>
      <c r="B28" s="152">
        <f>SUM(C23:F23)</f>
        <v>90623585.989999995</v>
      </c>
      <c r="C28" s="155"/>
      <c r="D28" s="155"/>
      <c r="E28" s="155"/>
      <c r="F28" s="155"/>
    </row>
    <row r="29" spans="1:7" x14ac:dyDescent="0.25">
      <c r="A29" s="16" t="s">
        <v>78</v>
      </c>
      <c r="B29" s="152">
        <f>SUM(B30-B28)</f>
        <v>3923715.4400000125</v>
      </c>
      <c r="C29" s="154"/>
      <c r="D29" s="154"/>
      <c r="E29" s="154"/>
      <c r="F29" s="154"/>
    </row>
    <row r="30" spans="1:7" x14ac:dyDescent="0.25">
      <c r="A30" s="16" t="s">
        <v>21</v>
      </c>
      <c r="B30" s="152">
        <f>100000000-5452698.57</f>
        <v>94547301.430000007</v>
      </c>
      <c r="C30" s="154"/>
      <c r="D30" s="154"/>
      <c r="E30" s="154"/>
      <c r="F30" s="154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9563-4B28-4C13-91D8-D2359CB40B0B}">
  <sheetPr>
    <pageSetUpPr fitToPage="1"/>
  </sheetPr>
  <dimension ref="A2:M34"/>
  <sheetViews>
    <sheetView topLeftCell="A5" workbookViewId="0">
      <selection activeCell="C8" sqref="C8:F8"/>
    </sheetView>
  </sheetViews>
  <sheetFormatPr defaultColWidth="8.7109375" defaultRowHeight="15" x14ac:dyDescent="0.25"/>
  <cols>
    <col min="1" max="1" width="52.28515625" style="12" customWidth="1"/>
    <col min="2" max="5" width="14.28515625" style="12" customWidth="1"/>
    <col min="6" max="7" width="18.28515625" style="12" customWidth="1"/>
    <col min="8" max="9" width="18.42578125" style="12" customWidth="1"/>
    <col min="10" max="10" width="18.7109375" style="12" customWidth="1"/>
    <col min="11" max="11" width="18.5703125" style="12" customWidth="1"/>
    <col min="12" max="12" width="15.42578125" style="12" customWidth="1"/>
    <col min="13" max="16384" width="8.7109375" style="12"/>
  </cols>
  <sheetData>
    <row r="2" spans="1:13" ht="15.75" thickBot="1" x14ac:dyDescent="0.3"/>
    <row r="3" spans="1:13" ht="190.15" customHeight="1" thickBot="1" x14ac:dyDescent="0.3">
      <c r="A3" s="45" t="s">
        <v>60</v>
      </c>
      <c r="B3" s="45" t="s">
        <v>5</v>
      </c>
      <c r="C3" s="55">
        <v>2023</v>
      </c>
      <c r="D3" s="55">
        <v>2024</v>
      </c>
      <c r="E3" s="55">
        <v>2025</v>
      </c>
      <c r="F3" s="55">
        <v>2026</v>
      </c>
      <c r="G3" s="24" t="s">
        <v>22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  <c r="M3" s="26" t="s">
        <v>28</v>
      </c>
    </row>
    <row r="4" spans="1:13" x14ac:dyDescent="0.25">
      <c r="A4" s="51" t="s">
        <v>61</v>
      </c>
      <c r="B4" s="51"/>
      <c r="C4" s="57"/>
      <c r="D4" s="58"/>
      <c r="E4" s="58"/>
      <c r="F4" s="58"/>
      <c r="M4" s="59"/>
    </row>
    <row r="5" spans="1:13" ht="30" x14ac:dyDescent="0.25">
      <c r="A5" s="50" t="s">
        <v>17</v>
      </c>
      <c r="B5" s="106">
        <f>SUM(C5:F5)</f>
        <v>15080005.810000001</v>
      </c>
      <c r="C5" s="81">
        <v>0</v>
      </c>
      <c r="D5" s="82">
        <v>2013210.36</v>
      </c>
      <c r="E5" s="82">
        <v>4766988.54</v>
      </c>
      <c r="F5" s="82">
        <v>8299806.9100000001</v>
      </c>
      <c r="G5" s="62" t="s">
        <v>29</v>
      </c>
      <c r="H5" s="62" t="s">
        <v>29</v>
      </c>
      <c r="I5" s="62" t="s">
        <v>29</v>
      </c>
      <c r="J5" s="62" t="s">
        <v>29</v>
      </c>
      <c r="K5" s="62" t="s">
        <v>29</v>
      </c>
      <c r="L5" s="62" t="s">
        <v>29</v>
      </c>
      <c r="M5" s="63" t="s">
        <v>29</v>
      </c>
    </row>
    <row r="6" spans="1:13" x14ac:dyDescent="0.25">
      <c r="A6" s="50" t="s">
        <v>53</v>
      </c>
      <c r="B6" s="106">
        <f>SUM(C6:F6)</f>
        <v>504990.61</v>
      </c>
      <c r="C6" s="130">
        <f>9323+9323</f>
        <v>18646</v>
      </c>
      <c r="D6" s="131">
        <v>115584.5</v>
      </c>
      <c r="E6" s="131">
        <v>177888.11</v>
      </c>
      <c r="F6" s="131">
        <v>192872</v>
      </c>
      <c r="G6" s="62" t="s">
        <v>29</v>
      </c>
      <c r="H6" s="62" t="s">
        <v>29</v>
      </c>
      <c r="I6" s="62" t="s">
        <v>29</v>
      </c>
      <c r="J6" s="62" t="s">
        <v>29</v>
      </c>
      <c r="K6" s="62" t="s">
        <v>29</v>
      </c>
      <c r="L6" s="62" t="s">
        <v>29</v>
      </c>
      <c r="M6" s="63" t="s">
        <v>29</v>
      </c>
    </row>
    <row r="7" spans="1:13" ht="15.75" thickBot="1" x14ac:dyDescent="0.3">
      <c r="A7" s="50" t="s">
        <v>48</v>
      </c>
      <c r="B7" s="106">
        <f>SUM(C7:F7)</f>
        <v>469529.57</v>
      </c>
      <c r="C7" s="60">
        <v>0</v>
      </c>
      <c r="D7" s="61">
        <v>83114.78</v>
      </c>
      <c r="E7" s="61">
        <v>149460.87</v>
      </c>
      <c r="F7" s="61">
        <v>236953.92</v>
      </c>
      <c r="G7" s="62" t="s">
        <v>29</v>
      </c>
      <c r="H7" s="62" t="s">
        <v>29</v>
      </c>
      <c r="I7" s="62" t="s">
        <v>29</v>
      </c>
      <c r="J7" s="62" t="s">
        <v>29</v>
      </c>
      <c r="K7" s="62" t="s">
        <v>29</v>
      </c>
      <c r="L7" s="62" t="s">
        <v>29</v>
      </c>
      <c r="M7" s="63" t="s">
        <v>29</v>
      </c>
    </row>
    <row r="8" spans="1:13" ht="15.75" thickBot="1" x14ac:dyDescent="0.3">
      <c r="A8" s="83" t="s">
        <v>30</v>
      </c>
      <c r="B8" s="118">
        <f>SUM(B5:B7)</f>
        <v>16054525.99</v>
      </c>
      <c r="C8" s="84">
        <f>SUM(C5:C7)</f>
        <v>18646</v>
      </c>
      <c r="D8" s="85">
        <f>SUM(D5:D7)</f>
        <v>2211909.64</v>
      </c>
      <c r="E8" s="85">
        <f>SUM(E5:E7)</f>
        <v>5094337.5200000005</v>
      </c>
      <c r="F8" s="85">
        <f>SUM(F5:F7)</f>
        <v>8729632.8300000001</v>
      </c>
      <c r="G8" s="86"/>
      <c r="H8" s="86"/>
      <c r="I8" s="86"/>
      <c r="J8" s="86"/>
      <c r="K8" s="86"/>
      <c r="L8" s="86"/>
      <c r="M8" s="87"/>
    </row>
    <row r="9" spans="1:13" ht="15.75" thickBot="1" x14ac:dyDescent="0.3"/>
    <row r="10" spans="1:13" ht="14.45" customHeight="1" x14ac:dyDescent="0.25">
      <c r="A10" s="1" t="s">
        <v>31</v>
      </c>
      <c r="B10" s="197" t="s">
        <v>68</v>
      </c>
      <c r="C10" s="198"/>
      <c r="D10" s="198"/>
      <c r="E10" s="198"/>
      <c r="F10" s="198"/>
      <c r="G10" s="198"/>
      <c r="H10" s="199"/>
    </row>
    <row r="11" spans="1:13" ht="30" x14ac:dyDescent="0.25">
      <c r="A11" s="2" t="s">
        <v>33</v>
      </c>
      <c r="B11" s="132" t="s">
        <v>34</v>
      </c>
      <c r="C11" s="133" t="s">
        <v>35</v>
      </c>
      <c r="D11" s="133" t="s">
        <v>36</v>
      </c>
      <c r="E11" s="133" t="s">
        <v>37</v>
      </c>
      <c r="F11" s="133" t="s">
        <v>38</v>
      </c>
      <c r="G11" s="133" t="s">
        <v>39</v>
      </c>
      <c r="H11" s="134" t="s">
        <v>70</v>
      </c>
      <c r="I11" s="143"/>
    </row>
    <row r="12" spans="1:13" ht="15.75" thickBot="1" x14ac:dyDescent="0.3">
      <c r="A12" s="3" t="s">
        <v>40</v>
      </c>
      <c r="B12" s="135">
        <v>0</v>
      </c>
      <c r="C12" s="135">
        <v>0</v>
      </c>
      <c r="D12" s="135">
        <v>0</v>
      </c>
      <c r="E12" s="135">
        <v>10000</v>
      </c>
      <c r="F12" s="135">
        <v>1000000</v>
      </c>
      <c r="G12" s="135">
        <v>1220000</v>
      </c>
      <c r="H12" s="136">
        <v>1220000</v>
      </c>
      <c r="I12" s="144"/>
    </row>
    <row r="13" spans="1:13" ht="14.45" customHeight="1" x14ac:dyDescent="0.25">
      <c r="A13" s="1" t="s">
        <v>41</v>
      </c>
      <c r="B13" s="197" t="s">
        <v>42</v>
      </c>
      <c r="C13" s="198"/>
      <c r="D13" s="198"/>
      <c r="E13" s="198"/>
      <c r="F13" s="198"/>
      <c r="G13" s="198"/>
      <c r="H13" s="199"/>
    </row>
    <row r="14" spans="1:13" ht="30" x14ac:dyDescent="0.25">
      <c r="A14" s="2" t="s">
        <v>33</v>
      </c>
      <c r="B14" s="132" t="s">
        <v>34</v>
      </c>
      <c r="C14" s="133" t="s">
        <v>35</v>
      </c>
      <c r="D14" s="133" t="s">
        <v>36</v>
      </c>
      <c r="E14" s="133" t="s">
        <v>37</v>
      </c>
      <c r="F14" s="133" t="s">
        <v>38</v>
      </c>
      <c r="G14" s="133" t="s">
        <v>39</v>
      </c>
      <c r="H14" s="134" t="s">
        <v>70</v>
      </c>
      <c r="I14" s="143"/>
    </row>
    <row r="15" spans="1:13" ht="15.75" thickBot="1" x14ac:dyDescent="0.3">
      <c r="A15" s="3" t="s">
        <v>40</v>
      </c>
      <c r="B15" s="135">
        <v>0</v>
      </c>
      <c r="C15" s="135">
        <v>0</v>
      </c>
      <c r="D15" s="135">
        <v>0</v>
      </c>
      <c r="E15" s="135">
        <v>4</v>
      </c>
      <c r="F15" s="135">
        <v>9</v>
      </c>
      <c r="G15" s="135">
        <v>10</v>
      </c>
      <c r="H15" s="136">
        <v>10</v>
      </c>
      <c r="I15" s="144"/>
    </row>
    <row r="16" spans="1:13" ht="29.45" customHeight="1" x14ac:dyDescent="0.25">
      <c r="A16" s="1" t="s">
        <v>41</v>
      </c>
      <c r="B16" s="197" t="s">
        <v>67</v>
      </c>
      <c r="C16" s="198"/>
      <c r="D16" s="198"/>
      <c r="E16" s="198"/>
      <c r="F16" s="198"/>
      <c r="G16" s="198"/>
      <c r="H16" s="199"/>
    </row>
    <row r="17" spans="1:9" ht="30" x14ac:dyDescent="0.25">
      <c r="A17" s="2" t="s">
        <v>33</v>
      </c>
      <c r="B17" s="132" t="s">
        <v>34</v>
      </c>
      <c r="C17" s="133" t="s">
        <v>35</v>
      </c>
      <c r="D17" s="133" t="s">
        <v>36</v>
      </c>
      <c r="E17" s="133" t="s">
        <v>37</v>
      </c>
      <c r="F17" s="133" t="s">
        <v>38</v>
      </c>
      <c r="G17" s="133" t="s">
        <v>39</v>
      </c>
      <c r="H17" s="134" t="s">
        <v>70</v>
      </c>
      <c r="I17" s="143"/>
    </row>
    <row r="18" spans="1:9" ht="15.75" thickBot="1" x14ac:dyDescent="0.3">
      <c r="A18" s="140" t="s">
        <v>40</v>
      </c>
      <c r="B18" s="141">
        <v>0</v>
      </c>
      <c r="C18" s="181">
        <v>0</v>
      </c>
      <c r="D18" s="181">
        <v>3</v>
      </c>
      <c r="E18" s="181">
        <v>3</v>
      </c>
      <c r="F18" s="181">
        <v>5</v>
      </c>
      <c r="G18" s="181">
        <v>5</v>
      </c>
      <c r="H18" s="182">
        <v>5</v>
      </c>
      <c r="I18" s="144"/>
    </row>
    <row r="19" spans="1:9" ht="29.1" customHeight="1" x14ac:dyDescent="0.25">
      <c r="A19" s="148" t="s">
        <v>44</v>
      </c>
      <c r="B19" s="197" t="s">
        <v>45</v>
      </c>
      <c r="C19" s="198"/>
      <c r="D19" s="198"/>
      <c r="E19" s="198"/>
      <c r="F19" s="198"/>
      <c r="G19" s="198"/>
      <c r="H19" s="199"/>
    </row>
    <row r="20" spans="1:9" ht="30" x14ac:dyDescent="0.25">
      <c r="A20" s="2" t="s">
        <v>33</v>
      </c>
      <c r="B20" s="132" t="s">
        <v>34</v>
      </c>
      <c r="C20" s="133" t="s">
        <v>35</v>
      </c>
      <c r="D20" s="133" t="s">
        <v>36</v>
      </c>
      <c r="E20" s="133" t="s">
        <v>37</v>
      </c>
      <c r="F20" s="133" t="s">
        <v>38</v>
      </c>
      <c r="G20" s="133" t="s">
        <v>39</v>
      </c>
      <c r="H20" s="134" t="s">
        <v>70</v>
      </c>
      <c r="I20" s="143"/>
    </row>
    <row r="21" spans="1:9" ht="15.75" thickBot="1" x14ac:dyDescent="0.3">
      <c r="A21" s="3" t="s">
        <v>40</v>
      </c>
      <c r="B21" s="146">
        <v>69</v>
      </c>
      <c r="C21" s="146">
        <v>74</v>
      </c>
      <c r="D21" s="146">
        <v>79</v>
      </c>
      <c r="E21" s="146">
        <v>80</v>
      </c>
      <c r="F21" s="146">
        <v>80</v>
      </c>
      <c r="G21" s="146">
        <v>80</v>
      </c>
      <c r="H21" s="147">
        <v>80</v>
      </c>
      <c r="I21" s="145"/>
    </row>
    <row r="24" spans="1:9" x14ac:dyDescent="0.25">
      <c r="A24" s="174" t="s">
        <v>89</v>
      </c>
      <c r="B24" s="175" t="s">
        <v>95</v>
      </c>
      <c r="C24" s="177"/>
      <c r="D24" s="178"/>
    </row>
    <row r="25" spans="1:9" x14ac:dyDescent="0.25">
      <c r="A25" s="171" t="s">
        <v>125</v>
      </c>
      <c r="B25" s="171" t="s">
        <v>93</v>
      </c>
    </row>
    <row r="26" spans="1:9" x14ac:dyDescent="0.25">
      <c r="A26" s="172" t="s">
        <v>91</v>
      </c>
    </row>
    <row r="27" spans="1:9" x14ac:dyDescent="0.25">
      <c r="A27" s="179" t="s">
        <v>126</v>
      </c>
      <c r="B27" s="173" t="s">
        <v>93</v>
      </c>
      <c r="C27" s="173"/>
    </row>
    <row r="28" spans="1:9" x14ac:dyDescent="0.25">
      <c r="A28" s="171" t="s">
        <v>86</v>
      </c>
      <c r="B28" s="171" t="s">
        <v>94</v>
      </c>
      <c r="C28" s="173" t="s">
        <v>104</v>
      </c>
    </row>
    <row r="29" spans="1:9" x14ac:dyDescent="0.25">
      <c r="A29" s="171" t="s">
        <v>127</v>
      </c>
      <c r="B29" s="171" t="s">
        <v>94</v>
      </c>
      <c r="C29" s="173" t="s">
        <v>104</v>
      </c>
    </row>
    <row r="30" spans="1:9" x14ac:dyDescent="0.25">
      <c r="A30" s="171" t="s">
        <v>128</v>
      </c>
      <c r="B30" s="171" t="s">
        <v>94</v>
      </c>
      <c r="C30" s="173" t="s">
        <v>104</v>
      </c>
    </row>
    <row r="31" spans="1:9" x14ac:dyDescent="0.25">
      <c r="A31" s="171" t="s">
        <v>129</v>
      </c>
      <c r="B31" s="171" t="s">
        <v>93</v>
      </c>
    </row>
    <row r="32" spans="1:9" x14ac:dyDescent="0.25">
      <c r="A32" s="171" t="s">
        <v>130</v>
      </c>
      <c r="B32" s="171" t="s">
        <v>94</v>
      </c>
      <c r="C32" s="173" t="s">
        <v>104</v>
      </c>
    </row>
    <row r="33" spans="1:2" x14ac:dyDescent="0.25">
      <c r="A33" s="171" t="s">
        <v>113</v>
      </c>
      <c r="B33" s="171" t="s">
        <v>93</v>
      </c>
    </row>
    <row r="34" spans="1:2" x14ac:dyDescent="0.25">
      <c r="A34" s="171" t="s">
        <v>112</v>
      </c>
      <c r="B34" s="171" t="s">
        <v>93</v>
      </c>
    </row>
  </sheetData>
  <mergeCells count="4">
    <mergeCell ref="B10:H10"/>
    <mergeCell ref="B13:H13"/>
    <mergeCell ref="B16:H16"/>
    <mergeCell ref="B19:H19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9B7-014F-4AA9-BCA6-1333A2A44F91}">
  <sheetPr>
    <pageSetUpPr fitToPage="1"/>
  </sheetPr>
  <dimension ref="A2:M27"/>
  <sheetViews>
    <sheetView topLeftCell="A11" workbookViewId="0">
      <selection activeCell="C5" sqref="C5"/>
    </sheetView>
  </sheetViews>
  <sheetFormatPr defaultColWidth="8.7109375" defaultRowHeight="15" x14ac:dyDescent="0.25"/>
  <cols>
    <col min="1" max="1" width="52.28515625" style="12" customWidth="1"/>
    <col min="2" max="5" width="14.28515625" style="12" customWidth="1"/>
    <col min="6" max="6" width="14.42578125" style="12" customWidth="1"/>
    <col min="7" max="7" width="18.28515625" style="12" customWidth="1"/>
    <col min="8" max="9" width="18.42578125" style="12" customWidth="1"/>
    <col min="10" max="10" width="18.7109375" style="12" customWidth="1"/>
    <col min="11" max="11" width="18.5703125" style="12" customWidth="1"/>
    <col min="12" max="12" width="16.5703125" style="12" customWidth="1"/>
    <col min="13" max="13" width="17.5703125" style="12" customWidth="1"/>
    <col min="14" max="16384" width="8.7109375" style="12"/>
  </cols>
  <sheetData>
    <row r="2" spans="1:13" ht="15.75" thickBot="1" x14ac:dyDescent="0.3"/>
    <row r="3" spans="1:13" ht="210.75" thickBot="1" x14ac:dyDescent="0.3">
      <c r="A3" s="45" t="s">
        <v>62</v>
      </c>
      <c r="B3" s="45" t="s">
        <v>5</v>
      </c>
      <c r="C3" s="55">
        <v>2023</v>
      </c>
      <c r="D3" s="56">
        <v>2024</v>
      </c>
      <c r="E3" s="56">
        <v>2025</v>
      </c>
      <c r="F3" s="56">
        <v>2026</v>
      </c>
      <c r="G3" s="24" t="s">
        <v>22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  <c r="M3" s="26" t="s">
        <v>28</v>
      </c>
    </row>
    <row r="4" spans="1:13" x14ac:dyDescent="0.25">
      <c r="A4" s="51" t="s">
        <v>63</v>
      </c>
      <c r="B4" s="51"/>
      <c r="C4" s="57"/>
      <c r="D4" s="58"/>
      <c r="E4" s="58"/>
      <c r="F4" s="58"/>
      <c r="M4" s="59"/>
    </row>
    <row r="5" spans="1:13" ht="30" x14ac:dyDescent="0.25">
      <c r="A5" s="50" t="s">
        <v>17</v>
      </c>
      <c r="B5" s="106">
        <f>SUM(C5:F5)</f>
        <v>2849614</v>
      </c>
      <c r="C5" s="60">
        <v>0</v>
      </c>
      <c r="D5" s="61">
        <v>70373</v>
      </c>
      <c r="E5" s="100">
        <v>459907</v>
      </c>
      <c r="F5" s="100">
        <v>2319334</v>
      </c>
      <c r="G5" s="62" t="s">
        <v>29</v>
      </c>
      <c r="H5" s="62" t="s">
        <v>29</v>
      </c>
      <c r="I5" s="62" t="s">
        <v>29</v>
      </c>
      <c r="J5" s="62" t="s">
        <v>29</v>
      </c>
      <c r="K5" s="62" t="s">
        <v>29</v>
      </c>
      <c r="L5" s="62" t="s">
        <v>29</v>
      </c>
      <c r="M5" s="63" t="s">
        <v>29</v>
      </c>
    </row>
    <row r="6" spans="1:13" ht="30" x14ac:dyDescent="0.25">
      <c r="A6" s="107" t="s">
        <v>18</v>
      </c>
      <c r="B6" s="106">
        <f>SUM(C6:F6)</f>
        <v>186000</v>
      </c>
      <c r="C6" s="89">
        <v>0</v>
      </c>
      <c r="D6" s="162">
        <v>0</v>
      </c>
      <c r="E6" s="163">
        <v>0</v>
      </c>
      <c r="F6" s="163">
        <v>186000</v>
      </c>
      <c r="G6" s="62" t="s">
        <v>29</v>
      </c>
      <c r="H6" s="62" t="s">
        <v>29</v>
      </c>
      <c r="I6" s="62" t="s">
        <v>29</v>
      </c>
      <c r="J6" s="62" t="s">
        <v>29</v>
      </c>
      <c r="K6" s="62" t="s">
        <v>29</v>
      </c>
      <c r="L6" s="62" t="s">
        <v>29</v>
      </c>
      <c r="M6" s="62" t="s">
        <v>29</v>
      </c>
    </row>
    <row r="7" spans="1:13" ht="15.75" thickBot="1" x14ac:dyDescent="0.3">
      <c r="A7" s="53" t="s">
        <v>53</v>
      </c>
      <c r="B7" s="105">
        <f>SUM(C7:F7)</f>
        <v>241813</v>
      </c>
      <c r="C7" s="64">
        <v>0</v>
      </c>
      <c r="D7" s="65">
        <v>27945</v>
      </c>
      <c r="E7" s="65">
        <v>91868</v>
      </c>
      <c r="F7" s="65">
        <v>122000</v>
      </c>
      <c r="G7" s="62" t="s">
        <v>29</v>
      </c>
      <c r="H7" s="62" t="s">
        <v>29</v>
      </c>
      <c r="I7" s="62" t="s">
        <v>29</v>
      </c>
      <c r="J7" s="62" t="s">
        <v>29</v>
      </c>
      <c r="K7" s="62" t="s">
        <v>29</v>
      </c>
      <c r="L7" s="62" t="s">
        <v>29</v>
      </c>
      <c r="M7" s="63" t="s">
        <v>29</v>
      </c>
    </row>
    <row r="8" spans="1:13" ht="15.75" thickBot="1" x14ac:dyDescent="0.3">
      <c r="A8" s="54" t="s">
        <v>30</v>
      </c>
      <c r="B8" s="111">
        <f>SUM(C8:F8)</f>
        <v>3277427</v>
      </c>
      <c r="C8" s="66">
        <f>SUM(C5:C7)</f>
        <v>0</v>
      </c>
      <c r="D8" s="67">
        <f>SUM(D5:D7)</f>
        <v>98318</v>
      </c>
      <c r="E8" s="67">
        <f>SUM(E5:E7)</f>
        <v>551775</v>
      </c>
      <c r="F8" s="67">
        <f>SUM(F5:F7)</f>
        <v>2627334</v>
      </c>
      <c r="G8" s="68"/>
      <c r="H8" s="69"/>
      <c r="I8" s="69"/>
      <c r="J8" s="69"/>
      <c r="K8" s="69"/>
      <c r="L8" s="69"/>
      <c r="M8" s="70"/>
    </row>
    <row r="9" spans="1:13" ht="15.75" thickBot="1" x14ac:dyDescent="0.3"/>
    <row r="10" spans="1:13" ht="14.45" customHeight="1" x14ac:dyDescent="0.25">
      <c r="A10" s="1" t="s">
        <v>31</v>
      </c>
      <c r="B10" s="197" t="s">
        <v>68</v>
      </c>
      <c r="C10" s="198"/>
      <c r="D10" s="198"/>
      <c r="E10" s="198"/>
      <c r="F10" s="198"/>
      <c r="G10" s="198"/>
      <c r="H10" s="199"/>
    </row>
    <row r="11" spans="1:13" ht="30" x14ac:dyDescent="0.25">
      <c r="A11" s="2" t="s">
        <v>33</v>
      </c>
      <c r="B11" s="132" t="s">
        <v>34</v>
      </c>
      <c r="C11" s="133" t="s">
        <v>35</v>
      </c>
      <c r="D11" s="133" t="s">
        <v>36</v>
      </c>
      <c r="E11" s="133" t="s">
        <v>37</v>
      </c>
      <c r="F11" s="133" t="s">
        <v>38</v>
      </c>
      <c r="G11" s="133" t="s">
        <v>39</v>
      </c>
      <c r="H11" s="134" t="s">
        <v>70</v>
      </c>
      <c r="I11" s="143"/>
    </row>
    <row r="12" spans="1:13" ht="15.75" thickBot="1" x14ac:dyDescent="0.3">
      <c r="A12" s="3" t="s">
        <v>40</v>
      </c>
      <c r="B12" s="135">
        <v>0</v>
      </c>
      <c r="C12" s="135">
        <v>0</v>
      </c>
      <c r="D12" s="135">
        <v>0</v>
      </c>
      <c r="E12" s="135">
        <v>0</v>
      </c>
      <c r="F12" s="135">
        <v>90000</v>
      </c>
      <c r="G12" s="135">
        <v>90000</v>
      </c>
      <c r="H12" s="136">
        <v>90000</v>
      </c>
      <c r="I12" s="144"/>
    </row>
    <row r="13" spans="1:13" ht="14.45" customHeight="1" x14ac:dyDescent="0.25">
      <c r="A13" s="1" t="s">
        <v>41</v>
      </c>
      <c r="B13" s="197" t="s">
        <v>42</v>
      </c>
      <c r="C13" s="198"/>
      <c r="D13" s="198"/>
      <c r="E13" s="198"/>
      <c r="F13" s="198"/>
      <c r="G13" s="198"/>
      <c r="H13" s="199"/>
    </row>
    <row r="14" spans="1:13" ht="30" x14ac:dyDescent="0.25">
      <c r="A14" s="2" t="s">
        <v>33</v>
      </c>
      <c r="B14" s="132" t="s">
        <v>34</v>
      </c>
      <c r="C14" s="133" t="s">
        <v>35</v>
      </c>
      <c r="D14" s="133" t="s">
        <v>36</v>
      </c>
      <c r="E14" s="133" t="s">
        <v>37</v>
      </c>
      <c r="F14" s="133" t="s">
        <v>38</v>
      </c>
      <c r="G14" s="133" t="s">
        <v>39</v>
      </c>
      <c r="H14" s="134" t="s">
        <v>70</v>
      </c>
      <c r="I14" s="143"/>
    </row>
    <row r="15" spans="1:13" ht="15.75" thickBot="1" x14ac:dyDescent="0.3">
      <c r="A15" s="3" t="s">
        <v>40</v>
      </c>
      <c r="B15" s="135">
        <v>0</v>
      </c>
      <c r="C15" s="135">
        <v>0</v>
      </c>
      <c r="D15" s="135">
        <v>0</v>
      </c>
      <c r="E15" s="135">
        <v>0</v>
      </c>
      <c r="F15" s="135">
        <v>3</v>
      </c>
      <c r="G15" s="135">
        <v>3</v>
      </c>
      <c r="H15" s="136">
        <v>3</v>
      </c>
      <c r="I15" s="144"/>
    </row>
    <row r="16" spans="1:13" ht="29.1" customHeight="1" x14ac:dyDescent="0.25">
      <c r="A16" s="1" t="s">
        <v>41</v>
      </c>
      <c r="B16" s="197" t="s">
        <v>67</v>
      </c>
      <c r="C16" s="198"/>
      <c r="D16" s="198"/>
      <c r="E16" s="198"/>
      <c r="F16" s="198"/>
      <c r="G16" s="198"/>
      <c r="H16" s="199"/>
    </row>
    <row r="17" spans="1:9" ht="30" x14ac:dyDescent="0.25">
      <c r="A17" s="2" t="s">
        <v>33</v>
      </c>
      <c r="B17" s="132" t="s">
        <v>34</v>
      </c>
      <c r="C17" s="133" t="s">
        <v>35</v>
      </c>
      <c r="D17" s="133" t="s">
        <v>36</v>
      </c>
      <c r="E17" s="133" t="s">
        <v>37</v>
      </c>
      <c r="F17" s="133" t="s">
        <v>38</v>
      </c>
      <c r="G17" s="133" t="s">
        <v>39</v>
      </c>
      <c r="H17" s="134" t="s">
        <v>70</v>
      </c>
      <c r="I17" s="143"/>
    </row>
    <row r="18" spans="1:9" ht="15.75" thickBot="1" x14ac:dyDescent="0.3">
      <c r="A18" s="140" t="s">
        <v>40</v>
      </c>
      <c r="B18" s="141">
        <v>0</v>
      </c>
      <c r="C18" s="141">
        <v>0</v>
      </c>
      <c r="D18" s="141">
        <v>0</v>
      </c>
      <c r="E18" s="141">
        <v>1</v>
      </c>
      <c r="F18" s="141">
        <v>1</v>
      </c>
      <c r="G18" s="141">
        <v>1</v>
      </c>
      <c r="H18" s="142">
        <v>1</v>
      </c>
      <c r="I18" s="144"/>
    </row>
    <row r="19" spans="1:9" ht="29.1" customHeight="1" x14ac:dyDescent="0.25">
      <c r="A19" s="148" t="s">
        <v>44</v>
      </c>
      <c r="B19" s="197" t="s">
        <v>45</v>
      </c>
      <c r="C19" s="198"/>
      <c r="D19" s="198"/>
      <c r="E19" s="198"/>
      <c r="F19" s="198"/>
      <c r="G19" s="198"/>
      <c r="H19" s="199"/>
    </row>
    <row r="20" spans="1:9" ht="30" x14ac:dyDescent="0.25">
      <c r="A20" s="2" t="s">
        <v>33</v>
      </c>
      <c r="B20" s="132" t="s">
        <v>34</v>
      </c>
      <c r="C20" s="133" t="s">
        <v>35</v>
      </c>
      <c r="D20" s="133" t="s">
        <v>36</v>
      </c>
      <c r="E20" s="133" t="s">
        <v>37</v>
      </c>
      <c r="F20" s="133" t="s">
        <v>38</v>
      </c>
      <c r="G20" s="133" t="s">
        <v>39</v>
      </c>
      <c r="H20" s="134" t="s">
        <v>70</v>
      </c>
      <c r="I20" s="143"/>
    </row>
    <row r="21" spans="1:9" ht="15.75" thickBot="1" x14ac:dyDescent="0.3">
      <c r="A21" s="3" t="s">
        <v>40</v>
      </c>
      <c r="B21" s="146">
        <v>0</v>
      </c>
      <c r="C21" s="146">
        <v>0</v>
      </c>
      <c r="D21" s="146">
        <v>0</v>
      </c>
      <c r="E21" s="146">
        <v>0</v>
      </c>
      <c r="F21" s="146">
        <v>0</v>
      </c>
      <c r="G21" s="146">
        <v>0</v>
      </c>
      <c r="H21" s="147">
        <v>90</v>
      </c>
      <c r="I21" s="145"/>
    </row>
    <row r="24" spans="1:9" x14ac:dyDescent="0.25">
      <c r="A24" s="174" t="s">
        <v>89</v>
      </c>
      <c r="B24" s="175" t="s">
        <v>95</v>
      </c>
      <c r="C24" s="177"/>
      <c r="D24" s="178"/>
    </row>
    <row r="25" spans="1:9" x14ac:dyDescent="0.25">
      <c r="A25" s="171" t="s">
        <v>131</v>
      </c>
      <c r="B25" s="171" t="s">
        <v>93</v>
      </c>
    </row>
    <row r="26" spans="1:9" x14ac:dyDescent="0.25">
      <c r="A26" s="172" t="s">
        <v>91</v>
      </c>
    </row>
    <row r="27" spans="1:9" x14ac:dyDescent="0.25">
      <c r="A27" s="179" t="s">
        <v>132</v>
      </c>
      <c r="B27" s="173"/>
      <c r="C27" s="173"/>
    </row>
  </sheetData>
  <mergeCells count="4">
    <mergeCell ref="B10:H10"/>
    <mergeCell ref="B13:H13"/>
    <mergeCell ref="B16:H16"/>
    <mergeCell ref="B19:H19"/>
  </mergeCells>
  <pageMargins left="0.25" right="0.25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A22E-72DB-42F1-8B95-176DB77ED828}">
  <sheetPr>
    <pageSetUpPr fitToPage="1"/>
  </sheetPr>
  <dimension ref="A2:M25"/>
  <sheetViews>
    <sheetView topLeftCell="A3" workbookViewId="0">
      <selection activeCell="F28" sqref="F28"/>
    </sheetView>
  </sheetViews>
  <sheetFormatPr defaultColWidth="8.7109375" defaultRowHeight="15" x14ac:dyDescent="0.25"/>
  <cols>
    <col min="1" max="1" width="52.28515625" style="12" customWidth="1"/>
    <col min="2" max="5" width="14.28515625" style="12" customWidth="1"/>
    <col min="6" max="6" width="15.140625" style="12" customWidth="1"/>
    <col min="7" max="7" width="18.28515625" style="12" customWidth="1"/>
    <col min="8" max="9" width="18.42578125" style="12" customWidth="1"/>
    <col min="10" max="10" width="18.7109375" style="12" customWidth="1"/>
    <col min="11" max="11" width="18.5703125" style="12" customWidth="1"/>
    <col min="12" max="12" width="17.140625" style="12" customWidth="1"/>
    <col min="13" max="16384" width="8.7109375" style="12"/>
  </cols>
  <sheetData>
    <row r="2" spans="1:13" ht="15.75" thickBot="1" x14ac:dyDescent="0.3"/>
    <row r="3" spans="1:13" ht="190.15" customHeight="1" thickBot="1" x14ac:dyDescent="0.3">
      <c r="A3" s="45" t="s">
        <v>64</v>
      </c>
      <c r="B3" s="45" t="s">
        <v>5</v>
      </c>
      <c r="C3" s="55">
        <v>2023</v>
      </c>
      <c r="D3" s="55">
        <v>2024</v>
      </c>
      <c r="E3" s="55">
        <v>2025</v>
      </c>
      <c r="F3" s="55">
        <v>2026</v>
      </c>
      <c r="G3" s="24" t="s">
        <v>22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  <c r="M3" s="26" t="s">
        <v>28</v>
      </c>
    </row>
    <row r="4" spans="1:13" x14ac:dyDescent="0.25">
      <c r="A4" s="51" t="s">
        <v>14</v>
      </c>
      <c r="B4" s="51"/>
      <c r="C4" s="57"/>
      <c r="D4" s="58"/>
      <c r="E4" s="58"/>
      <c r="F4" s="58"/>
      <c r="M4" s="59"/>
    </row>
    <row r="5" spans="1:13" ht="30.75" thickBot="1" x14ac:dyDescent="0.3">
      <c r="A5" s="53" t="s">
        <v>17</v>
      </c>
      <c r="B5" s="105">
        <f>SUM(C5:F5)</f>
        <v>1324080</v>
      </c>
      <c r="C5" s="64">
        <v>0</v>
      </c>
      <c r="D5" s="65">
        <v>219600</v>
      </c>
      <c r="E5" s="65">
        <v>223200</v>
      </c>
      <c r="F5" s="65">
        <v>881280</v>
      </c>
      <c r="G5" s="62" t="s">
        <v>29</v>
      </c>
      <c r="H5" s="62" t="s">
        <v>29</v>
      </c>
      <c r="I5" s="62" t="s">
        <v>29</v>
      </c>
      <c r="J5" s="62" t="s">
        <v>29</v>
      </c>
      <c r="K5" s="62" t="s">
        <v>29</v>
      </c>
      <c r="L5" s="62" t="s">
        <v>29</v>
      </c>
      <c r="M5" s="63" t="s">
        <v>29</v>
      </c>
    </row>
    <row r="6" spans="1:13" ht="15.75" thickBot="1" x14ac:dyDescent="0.3">
      <c r="A6" s="54" t="s">
        <v>30</v>
      </c>
      <c r="B6" s="111">
        <f>SUM(C6:F6)</f>
        <v>1324080</v>
      </c>
      <c r="C6" s="66">
        <f>SUM(C5)</f>
        <v>0</v>
      </c>
      <c r="D6" s="67">
        <f>SUM(D5)</f>
        <v>219600</v>
      </c>
      <c r="E6" s="67">
        <f>SUM(E5)</f>
        <v>223200</v>
      </c>
      <c r="F6" s="67">
        <f>SUM(F5)</f>
        <v>881280</v>
      </c>
      <c r="G6" s="68"/>
      <c r="H6" s="69"/>
      <c r="I6" s="69"/>
      <c r="J6" s="69"/>
      <c r="K6" s="69"/>
      <c r="L6" s="69"/>
      <c r="M6" s="70"/>
    </row>
    <row r="7" spans="1:13" ht="15.75" thickBot="1" x14ac:dyDescent="0.3"/>
    <row r="8" spans="1:13" x14ac:dyDescent="0.25">
      <c r="A8" s="1" t="s">
        <v>31</v>
      </c>
      <c r="B8" s="197" t="s">
        <v>68</v>
      </c>
      <c r="C8" s="198"/>
      <c r="D8" s="198"/>
      <c r="E8" s="198"/>
      <c r="F8" s="198"/>
      <c r="G8" s="198"/>
      <c r="H8" s="199"/>
    </row>
    <row r="9" spans="1:13" ht="30" x14ac:dyDescent="0.25">
      <c r="A9" s="2" t="s">
        <v>33</v>
      </c>
      <c r="B9" s="132" t="s">
        <v>34</v>
      </c>
      <c r="C9" s="133" t="s">
        <v>35</v>
      </c>
      <c r="D9" s="133" t="s">
        <v>36</v>
      </c>
      <c r="E9" s="133" t="s">
        <v>37</v>
      </c>
      <c r="F9" s="133" t="s">
        <v>38</v>
      </c>
      <c r="G9" s="133" t="s">
        <v>39</v>
      </c>
      <c r="H9" s="134" t="s">
        <v>70</v>
      </c>
    </row>
    <row r="10" spans="1:13" ht="15.75" thickBot="1" x14ac:dyDescent="0.3">
      <c r="A10" s="3" t="s">
        <v>40</v>
      </c>
      <c r="B10" s="135">
        <v>0</v>
      </c>
      <c r="C10" s="135">
        <v>0</v>
      </c>
      <c r="D10" s="135">
        <v>250</v>
      </c>
      <c r="E10" s="135">
        <v>400</v>
      </c>
      <c r="F10" s="135">
        <v>0</v>
      </c>
      <c r="G10" s="135">
        <v>0</v>
      </c>
      <c r="H10" s="136">
        <v>3768</v>
      </c>
    </row>
    <row r="11" spans="1:13" x14ac:dyDescent="0.25">
      <c r="A11" s="1" t="s">
        <v>41</v>
      </c>
      <c r="B11" s="197" t="s">
        <v>42</v>
      </c>
      <c r="C11" s="198"/>
      <c r="D11" s="198"/>
      <c r="E11" s="198"/>
      <c r="F11" s="198"/>
      <c r="G11" s="198"/>
      <c r="H11" s="199"/>
    </row>
    <row r="12" spans="1:13" ht="30" x14ac:dyDescent="0.25">
      <c r="A12" s="2" t="s">
        <v>33</v>
      </c>
      <c r="B12" s="132" t="s">
        <v>34</v>
      </c>
      <c r="C12" s="133" t="s">
        <v>35</v>
      </c>
      <c r="D12" s="133" t="s">
        <v>36</v>
      </c>
      <c r="E12" s="133" t="s">
        <v>37</v>
      </c>
      <c r="F12" s="133" t="s">
        <v>38</v>
      </c>
      <c r="G12" s="133" t="s">
        <v>39</v>
      </c>
      <c r="H12" s="134" t="s">
        <v>70</v>
      </c>
    </row>
    <row r="13" spans="1:13" ht="15.75" thickBot="1" x14ac:dyDescent="0.3">
      <c r="A13" s="3" t="s">
        <v>40</v>
      </c>
      <c r="B13" s="135">
        <v>0</v>
      </c>
      <c r="C13" s="135">
        <v>0</v>
      </c>
      <c r="D13" s="135">
        <v>6</v>
      </c>
      <c r="E13" s="135">
        <v>0</v>
      </c>
      <c r="F13" s="135">
        <v>0</v>
      </c>
      <c r="G13" s="135">
        <v>0</v>
      </c>
      <c r="H13" s="136">
        <v>9</v>
      </c>
    </row>
    <row r="14" spans="1:13" x14ac:dyDescent="0.25">
      <c r="A14" s="1" t="s">
        <v>41</v>
      </c>
      <c r="B14" s="197" t="s">
        <v>67</v>
      </c>
      <c r="C14" s="198"/>
      <c r="D14" s="198"/>
      <c r="E14" s="198"/>
      <c r="F14" s="198"/>
      <c r="G14" s="198"/>
      <c r="H14" s="199"/>
    </row>
    <row r="15" spans="1:13" ht="30" x14ac:dyDescent="0.25">
      <c r="A15" s="2" t="s">
        <v>33</v>
      </c>
      <c r="B15" s="132" t="s">
        <v>34</v>
      </c>
      <c r="C15" s="133" t="s">
        <v>35</v>
      </c>
      <c r="D15" s="133" t="s">
        <v>36</v>
      </c>
      <c r="E15" s="133" t="s">
        <v>37</v>
      </c>
      <c r="F15" s="133" t="s">
        <v>38</v>
      </c>
      <c r="G15" s="133" t="s">
        <v>39</v>
      </c>
      <c r="H15" s="134" t="s">
        <v>70</v>
      </c>
    </row>
    <row r="16" spans="1:13" ht="15.75" thickBot="1" x14ac:dyDescent="0.3">
      <c r="A16" s="140" t="s">
        <v>40</v>
      </c>
      <c r="B16" s="141">
        <v>0</v>
      </c>
      <c r="C16" s="141">
        <v>0</v>
      </c>
      <c r="D16" s="141">
        <v>1</v>
      </c>
      <c r="E16" s="141">
        <v>2</v>
      </c>
      <c r="F16" s="141">
        <v>2</v>
      </c>
      <c r="G16" s="141">
        <v>2</v>
      </c>
      <c r="H16" s="142">
        <v>2</v>
      </c>
    </row>
    <row r="17" spans="1:8" ht="30" x14ac:dyDescent="0.25">
      <c r="A17" s="148" t="s">
        <v>44</v>
      </c>
      <c r="B17" s="197" t="s">
        <v>45</v>
      </c>
      <c r="C17" s="198"/>
      <c r="D17" s="198"/>
      <c r="E17" s="198"/>
      <c r="F17" s="198"/>
      <c r="G17" s="198"/>
      <c r="H17" s="199"/>
    </row>
    <row r="18" spans="1:8" ht="30" x14ac:dyDescent="0.25">
      <c r="A18" s="2" t="s">
        <v>33</v>
      </c>
      <c r="B18" s="132" t="s">
        <v>34</v>
      </c>
      <c r="C18" s="133" t="s">
        <v>35</v>
      </c>
      <c r="D18" s="133" t="s">
        <v>36</v>
      </c>
      <c r="E18" s="133" t="s">
        <v>37</v>
      </c>
      <c r="F18" s="133" t="s">
        <v>38</v>
      </c>
      <c r="G18" s="133" t="s">
        <v>39</v>
      </c>
      <c r="H18" s="134" t="s">
        <v>70</v>
      </c>
    </row>
    <row r="19" spans="1:8" ht="15.75" thickBot="1" x14ac:dyDescent="0.3">
      <c r="A19" s="3" t="s">
        <v>40</v>
      </c>
      <c r="B19" s="146">
        <v>70</v>
      </c>
      <c r="C19" s="146">
        <v>0</v>
      </c>
      <c r="D19" s="146">
        <v>0</v>
      </c>
      <c r="E19" s="146">
        <v>0</v>
      </c>
      <c r="F19" s="146">
        <v>0</v>
      </c>
      <c r="G19" s="146">
        <v>0</v>
      </c>
      <c r="H19" s="147">
        <v>90</v>
      </c>
    </row>
    <row r="22" spans="1:8" x14ac:dyDescent="0.25">
      <c r="A22" s="174" t="s">
        <v>89</v>
      </c>
      <c r="B22" s="175" t="s">
        <v>95</v>
      </c>
      <c r="C22" s="176"/>
      <c r="D22" s="176"/>
    </row>
    <row r="23" spans="1:8" x14ac:dyDescent="0.25">
      <c r="A23" s="171" t="s">
        <v>88</v>
      </c>
      <c r="B23" s="171" t="s">
        <v>93</v>
      </c>
    </row>
    <row r="24" spans="1:8" x14ac:dyDescent="0.25">
      <c r="A24" s="172" t="s">
        <v>91</v>
      </c>
    </row>
    <row r="25" spans="1:8" x14ac:dyDescent="0.25">
      <c r="A25" s="171" t="s">
        <v>109</v>
      </c>
      <c r="B25" s="173" t="s">
        <v>93</v>
      </c>
    </row>
  </sheetData>
  <mergeCells count="4">
    <mergeCell ref="B8:H8"/>
    <mergeCell ref="B11:H11"/>
    <mergeCell ref="B14:H14"/>
    <mergeCell ref="B17:H17"/>
  </mergeCells>
  <pageMargins left="0.25" right="0.25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F25B-F633-400A-BB05-6846362483C1}">
  <sheetPr>
    <pageSetUpPr fitToPage="1"/>
  </sheetPr>
  <dimension ref="A2:M28"/>
  <sheetViews>
    <sheetView topLeftCell="A3" workbookViewId="0">
      <selection activeCell="C29" sqref="C29"/>
    </sheetView>
  </sheetViews>
  <sheetFormatPr defaultColWidth="8.7109375" defaultRowHeight="15" x14ac:dyDescent="0.25"/>
  <cols>
    <col min="1" max="1" width="52.28515625" style="12" customWidth="1"/>
    <col min="2" max="5" width="14.28515625" style="12" customWidth="1"/>
    <col min="6" max="12" width="18" style="12" customWidth="1"/>
    <col min="13" max="16384" width="8.7109375" style="12"/>
  </cols>
  <sheetData>
    <row r="2" spans="1:13" ht="15.75" thickBot="1" x14ac:dyDescent="0.3"/>
    <row r="3" spans="1:13" ht="190.15" customHeight="1" thickBot="1" x14ac:dyDescent="0.3">
      <c r="A3" s="77" t="s">
        <v>65</v>
      </c>
      <c r="B3" s="77" t="s">
        <v>5</v>
      </c>
      <c r="C3" s="78">
        <v>2023</v>
      </c>
      <c r="D3" s="78">
        <v>2024</v>
      </c>
      <c r="E3" s="78">
        <v>2025</v>
      </c>
      <c r="F3" s="78">
        <v>2026</v>
      </c>
      <c r="G3" s="24" t="s">
        <v>22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  <c r="M3" s="26" t="s">
        <v>28</v>
      </c>
    </row>
    <row r="4" spans="1:13" x14ac:dyDescent="0.25">
      <c r="A4" s="79" t="s">
        <v>66</v>
      </c>
      <c r="B4" s="79"/>
      <c r="C4" s="80"/>
      <c r="D4" s="80"/>
      <c r="E4" s="80"/>
      <c r="F4" s="150"/>
      <c r="M4" s="59"/>
    </row>
    <row r="5" spans="1:13" ht="30" x14ac:dyDescent="0.25">
      <c r="A5" s="50" t="s">
        <v>17</v>
      </c>
      <c r="B5" s="121">
        <f>SUM(C5:F5)</f>
        <v>848117</v>
      </c>
      <c r="C5" s="104">
        <v>0</v>
      </c>
      <c r="D5" s="100">
        <v>29292</v>
      </c>
      <c r="E5" s="100">
        <v>109188</v>
      </c>
      <c r="F5" s="100">
        <v>709637</v>
      </c>
      <c r="G5" s="62" t="s">
        <v>29</v>
      </c>
      <c r="H5" s="62" t="s">
        <v>29</v>
      </c>
      <c r="I5" s="62" t="s">
        <v>29</v>
      </c>
      <c r="J5" s="62" t="s">
        <v>29</v>
      </c>
      <c r="K5" s="62" t="s">
        <v>29</v>
      </c>
      <c r="L5" s="62" t="s">
        <v>29</v>
      </c>
      <c r="M5" s="63" t="s">
        <v>29</v>
      </c>
    </row>
    <row r="6" spans="1:13" ht="30" x14ac:dyDescent="0.25">
      <c r="A6" s="52" t="s">
        <v>18</v>
      </c>
      <c r="B6" s="121">
        <f>SUM(C6:F6)</f>
        <v>195014</v>
      </c>
      <c r="C6" s="104">
        <v>0</v>
      </c>
      <c r="D6" s="100">
        <v>33414</v>
      </c>
      <c r="E6" s="100">
        <v>67080</v>
      </c>
      <c r="F6" s="151">
        <v>94520</v>
      </c>
      <c r="G6" s="62" t="s">
        <v>29</v>
      </c>
      <c r="H6" s="62" t="s">
        <v>29</v>
      </c>
      <c r="I6" s="62" t="s">
        <v>29</v>
      </c>
      <c r="J6" s="62" t="s">
        <v>29</v>
      </c>
      <c r="K6" s="62" t="s">
        <v>29</v>
      </c>
      <c r="L6" s="62" t="s">
        <v>29</v>
      </c>
      <c r="M6" s="63" t="s">
        <v>29</v>
      </c>
    </row>
    <row r="7" spans="1:13" x14ac:dyDescent="0.25">
      <c r="A7" s="50" t="s">
        <v>53</v>
      </c>
      <c r="B7" s="121">
        <f>SUM(C7:F7)</f>
        <v>189765</v>
      </c>
      <c r="C7" s="104">
        <v>0</v>
      </c>
      <c r="D7" s="100">
        <v>16165</v>
      </c>
      <c r="E7" s="100">
        <v>84072</v>
      </c>
      <c r="F7" s="100">
        <v>89528</v>
      </c>
      <c r="G7" s="62" t="s">
        <v>29</v>
      </c>
      <c r="H7" s="62" t="s">
        <v>29</v>
      </c>
      <c r="I7" s="62" t="s">
        <v>29</v>
      </c>
      <c r="J7" s="62" t="s">
        <v>29</v>
      </c>
      <c r="K7" s="62" t="s">
        <v>29</v>
      </c>
      <c r="L7" s="62" t="s">
        <v>29</v>
      </c>
      <c r="M7" s="63" t="s">
        <v>29</v>
      </c>
    </row>
    <row r="8" spans="1:13" ht="15.75" thickBot="1" x14ac:dyDescent="0.3">
      <c r="A8" s="107" t="s">
        <v>48</v>
      </c>
      <c r="B8" s="122">
        <f>SUM(C8:F8)</f>
        <v>419380</v>
      </c>
      <c r="C8" s="119">
        <v>0</v>
      </c>
      <c r="D8" s="120">
        <v>69230</v>
      </c>
      <c r="E8" s="120">
        <v>83820</v>
      </c>
      <c r="F8" s="151">
        <v>266330</v>
      </c>
      <c r="G8" s="62" t="s">
        <v>29</v>
      </c>
      <c r="H8" s="62" t="s">
        <v>29</v>
      </c>
      <c r="I8" s="62" t="s">
        <v>29</v>
      </c>
      <c r="J8" s="62" t="s">
        <v>29</v>
      </c>
      <c r="K8" s="62" t="s">
        <v>29</v>
      </c>
      <c r="L8" s="62" t="s">
        <v>29</v>
      </c>
      <c r="M8" s="63" t="s">
        <v>29</v>
      </c>
    </row>
    <row r="9" spans="1:13" ht="15.75" thickBot="1" x14ac:dyDescent="0.3">
      <c r="A9" s="83" t="s">
        <v>30</v>
      </c>
      <c r="B9" s="118">
        <f>SUM(C9:F9)</f>
        <v>1652276</v>
      </c>
      <c r="C9" s="84">
        <f>SUM(C5:C8)</f>
        <v>0</v>
      </c>
      <c r="D9" s="84">
        <f>SUM(D5:D8)</f>
        <v>148101</v>
      </c>
      <c r="E9" s="84">
        <f>SUM(E5:E8)</f>
        <v>344160</v>
      </c>
      <c r="F9" s="84">
        <f>SUM(F5:F8)</f>
        <v>1160015</v>
      </c>
      <c r="G9" s="68"/>
      <c r="H9" s="69"/>
      <c r="I9" s="69"/>
      <c r="J9" s="69"/>
      <c r="K9" s="69"/>
      <c r="L9" s="69"/>
      <c r="M9" s="70"/>
    </row>
    <row r="10" spans="1:13" ht="15.75" thickBot="1" x14ac:dyDescent="0.3"/>
    <row r="11" spans="1:13" ht="14.45" customHeight="1" x14ac:dyDescent="0.25">
      <c r="A11" s="1" t="s">
        <v>31</v>
      </c>
      <c r="B11" s="197" t="s">
        <v>68</v>
      </c>
      <c r="C11" s="198"/>
      <c r="D11" s="198"/>
      <c r="E11" s="198"/>
      <c r="F11" s="198"/>
      <c r="G11" s="198"/>
      <c r="H11" s="199"/>
    </row>
    <row r="12" spans="1:13" ht="30" x14ac:dyDescent="0.25">
      <c r="A12" s="2" t="s">
        <v>33</v>
      </c>
      <c r="B12" s="132" t="s">
        <v>34</v>
      </c>
      <c r="C12" s="133" t="s">
        <v>35</v>
      </c>
      <c r="D12" s="133" t="s">
        <v>36</v>
      </c>
      <c r="E12" s="133" t="s">
        <v>37</v>
      </c>
      <c r="F12" s="133" t="s">
        <v>38</v>
      </c>
      <c r="G12" s="133" t="s">
        <v>39</v>
      </c>
      <c r="H12" s="134" t="s">
        <v>70</v>
      </c>
      <c r="I12" s="143"/>
    </row>
    <row r="13" spans="1:13" ht="15.75" thickBot="1" x14ac:dyDescent="0.3">
      <c r="A13" s="3" t="s">
        <v>40</v>
      </c>
      <c r="B13" s="135">
        <v>0</v>
      </c>
      <c r="C13" s="135">
        <v>0</v>
      </c>
      <c r="D13" s="135">
        <v>0</v>
      </c>
      <c r="E13" s="135">
        <v>30000</v>
      </c>
      <c r="F13" s="135"/>
      <c r="G13" s="135"/>
      <c r="H13" s="136">
        <v>100000</v>
      </c>
      <c r="I13" s="144"/>
    </row>
    <row r="14" spans="1:13" ht="14.45" customHeight="1" x14ac:dyDescent="0.25">
      <c r="A14" s="1" t="s">
        <v>41</v>
      </c>
      <c r="B14" s="197" t="s">
        <v>42</v>
      </c>
      <c r="C14" s="198"/>
      <c r="D14" s="198"/>
      <c r="E14" s="198"/>
      <c r="F14" s="198"/>
      <c r="G14" s="198"/>
      <c r="H14" s="199"/>
    </row>
    <row r="15" spans="1:13" ht="30" x14ac:dyDescent="0.25">
      <c r="A15" s="2" t="s">
        <v>33</v>
      </c>
      <c r="B15" s="132" t="s">
        <v>34</v>
      </c>
      <c r="C15" s="133" t="s">
        <v>35</v>
      </c>
      <c r="D15" s="133" t="s">
        <v>36</v>
      </c>
      <c r="E15" s="133" t="s">
        <v>37</v>
      </c>
      <c r="F15" s="133" t="s">
        <v>38</v>
      </c>
      <c r="G15" s="133" t="s">
        <v>39</v>
      </c>
      <c r="H15" s="134" t="s">
        <v>70</v>
      </c>
      <c r="I15" s="143"/>
    </row>
    <row r="16" spans="1:13" ht="15.75" thickBot="1" x14ac:dyDescent="0.3">
      <c r="A16" s="3" t="s">
        <v>40</v>
      </c>
      <c r="B16" s="135">
        <v>0</v>
      </c>
      <c r="C16" s="135">
        <v>0</v>
      </c>
      <c r="D16" s="135">
        <v>0</v>
      </c>
      <c r="E16" s="135">
        <v>3</v>
      </c>
      <c r="F16" s="135"/>
      <c r="G16" s="135"/>
      <c r="H16" s="136">
        <v>3</v>
      </c>
      <c r="I16" s="144"/>
    </row>
    <row r="17" spans="1:9" ht="29.1" customHeight="1" x14ac:dyDescent="0.25">
      <c r="A17" s="1" t="s">
        <v>41</v>
      </c>
      <c r="B17" s="197" t="s">
        <v>67</v>
      </c>
      <c r="C17" s="198"/>
      <c r="D17" s="198"/>
      <c r="E17" s="198"/>
      <c r="F17" s="198"/>
      <c r="G17" s="198"/>
      <c r="H17" s="199"/>
    </row>
    <row r="18" spans="1:9" ht="30" x14ac:dyDescent="0.25">
      <c r="A18" s="2" t="s">
        <v>33</v>
      </c>
      <c r="B18" s="132" t="s">
        <v>34</v>
      </c>
      <c r="C18" s="133" t="s">
        <v>35</v>
      </c>
      <c r="D18" s="133" t="s">
        <v>36</v>
      </c>
      <c r="E18" s="133" t="s">
        <v>37</v>
      </c>
      <c r="F18" s="133" t="s">
        <v>38</v>
      </c>
      <c r="G18" s="133" t="s">
        <v>39</v>
      </c>
      <c r="H18" s="134" t="s">
        <v>70</v>
      </c>
      <c r="I18" s="143"/>
    </row>
    <row r="19" spans="1:9" ht="15.75" thickBot="1" x14ac:dyDescent="0.3">
      <c r="A19" s="140" t="s">
        <v>40</v>
      </c>
      <c r="B19" s="141">
        <v>0</v>
      </c>
      <c r="C19" s="141">
        <v>0</v>
      </c>
      <c r="D19" s="141">
        <v>0</v>
      </c>
      <c r="E19" s="141">
        <v>1</v>
      </c>
      <c r="F19" s="141"/>
      <c r="G19" s="141"/>
      <c r="H19" s="142">
        <v>1</v>
      </c>
      <c r="I19" s="144"/>
    </row>
    <row r="20" spans="1:9" ht="29.1" customHeight="1" x14ac:dyDescent="0.25">
      <c r="A20" s="148" t="s">
        <v>44</v>
      </c>
      <c r="B20" s="197" t="s">
        <v>45</v>
      </c>
      <c r="C20" s="198"/>
      <c r="D20" s="198"/>
      <c r="E20" s="198"/>
      <c r="F20" s="198"/>
      <c r="G20" s="198"/>
      <c r="H20" s="199"/>
    </row>
    <row r="21" spans="1:9" ht="30" x14ac:dyDescent="0.25">
      <c r="A21" s="2" t="s">
        <v>33</v>
      </c>
      <c r="B21" s="132" t="s">
        <v>34</v>
      </c>
      <c r="C21" s="133" t="s">
        <v>35</v>
      </c>
      <c r="D21" s="133" t="s">
        <v>36</v>
      </c>
      <c r="E21" s="133" t="s">
        <v>37</v>
      </c>
      <c r="F21" s="133" t="s">
        <v>38</v>
      </c>
      <c r="G21" s="133" t="s">
        <v>39</v>
      </c>
      <c r="H21" s="134" t="s">
        <v>70</v>
      </c>
      <c r="I21" s="143"/>
    </row>
    <row r="22" spans="1:9" ht="15.75" thickBot="1" x14ac:dyDescent="0.3">
      <c r="A22" s="3" t="s">
        <v>40</v>
      </c>
      <c r="B22" s="135">
        <v>0</v>
      </c>
      <c r="C22" s="135">
        <v>0</v>
      </c>
      <c r="D22" s="135">
        <v>0</v>
      </c>
      <c r="E22" s="135">
        <v>70</v>
      </c>
      <c r="F22" s="135">
        <v>0</v>
      </c>
      <c r="G22" s="135">
        <v>0</v>
      </c>
      <c r="H22" s="136">
        <v>90</v>
      </c>
      <c r="I22" s="144"/>
    </row>
    <row r="25" spans="1:9" x14ac:dyDescent="0.25">
      <c r="A25" s="174" t="s">
        <v>89</v>
      </c>
      <c r="B25" s="175" t="s">
        <v>95</v>
      </c>
      <c r="C25" s="176"/>
      <c r="D25" s="176"/>
    </row>
    <row r="26" spans="1:9" x14ac:dyDescent="0.25">
      <c r="A26" s="171" t="s">
        <v>133</v>
      </c>
      <c r="B26" s="171" t="s">
        <v>93</v>
      </c>
    </row>
    <row r="27" spans="1:9" x14ac:dyDescent="0.25">
      <c r="A27" s="172" t="s">
        <v>91</v>
      </c>
    </row>
    <row r="28" spans="1:9" x14ac:dyDescent="0.25">
      <c r="A28" s="171" t="s">
        <v>132</v>
      </c>
      <c r="B28" s="173"/>
    </row>
  </sheetData>
  <mergeCells count="4">
    <mergeCell ref="B11:H11"/>
    <mergeCell ref="B14:H14"/>
    <mergeCell ref="B17:H17"/>
    <mergeCell ref="B20:H20"/>
  </mergeCells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0068-A261-41C0-A251-D32214BB669C}">
  <sheetPr>
    <pageSetUpPr fitToPage="1"/>
  </sheetPr>
  <dimension ref="A2:M25"/>
  <sheetViews>
    <sheetView zoomScale="90" zoomScaleNormal="90" workbookViewId="0">
      <selection activeCell="C31" sqref="C31"/>
    </sheetView>
  </sheetViews>
  <sheetFormatPr defaultColWidth="8.7109375" defaultRowHeight="15" x14ac:dyDescent="0.25"/>
  <cols>
    <col min="1" max="1" width="52.28515625" style="12" customWidth="1"/>
    <col min="2" max="5" width="14.28515625" style="12" customWidth="1"/>
    <col min="6" max="6" width="16.5703125" style="12" customWidth="1"/>
    <col min="7" max="7" width="18.28515625" style="12" customWidth="1"/>
    <col min="8" max="9" width="18.42578125" style="12" customWidth="1"/>
    <col min="10" max="10" width="18.7109375" style="12" customWidth="1"/>
    <col min="11" max="11" width="18.5703125" style="12" customWidth="1"/>
    <col min="12" max="16384" width="8.7109375" style="12"/>
  </cols>
  <sheetData>
    <row r="2" spans="1:13" ht="15.75" thickBot="1" x14ac:dyDescent="0.3"/>
    <row r="3" spans="1:13" ht="190.15" customHeight="1" thickBot="1" x14ac:dyDescent="0.3">
      <c r="A3" s="45" t="s">
        <v>72</v>
      </c>
      <c r="B3" s="45" t="s">
        <v>5</v>
      </c>
      <c r="C3" s="90">
        <v>2023</v>
      </c>
      <c r="D3" s="78">
        <v>2024</v>
      </c>
      <c r="E3" s="78">
        <v>2025</v>
      </c>
      <c r="F3" s="137">
        <v>2026</v>
      </c>
      <c r="G3" s="37" t="s">
        <v>22</v>
      </c>
      <c r="H3" s="25" t="s">
        <v>23</v>
      </c>
      <c r="I3" s="38" t="s">
        <v>24</v>
      </c>
      <c r="J3" s="38" t="s">
        <v>25</v>
      </c>
      <c r="K3" s="38" t="s">
        <v>26</v>
      </c>
      <c r="L3" s="38" t="s">
        <v>27</v>
      </c>
      <c r="M3" s="39" t="s">
        <v>28</v>
      </c>
    </row>
    <row r="4" spans="1:13" x14ac:dyDescent="0.25">
      <c r="A4" s="51" t="s">
        <v>76</v>
      </c>
      <c r="B4" s="51"/>
      <c r="C4" s="91"/>
      <c r="D4" s="93"/>
      <c r="E4" s="138"/>
      <c r="F4" s="138"/>
      <c r="G4" s="71"/>
      <c r="H4" s="72"/>
      <c r="I4" s="72"/>
      <c r="J4" s="72"/>
      <c r="K4" s="72"/>
      <c r="L4" s="72"/>
      <c r="M4" s="73"/>
    </row>
    <row r="5" spans="1:13" ht="30.75" thickBot="1" x14ac:dyDescent="0.3">
      <c r="A5" s="53" t="s">
        <v>17</v>
      </c>
      <c r="B5" s="105">
        <f>SUM(C5:F5)</f>
        <v>294065</v>
      </c>
      <c r="C5" s="92">
        <v>0</v>
      </c>
      <c r="D5" s="88">
        <v>0</v>
      </c>
      <c r="E5" s="139">
        <v>36665</v>
      </c>
      <c r="F5" s="139">
        <v>257400</v>
      </c>
      <c r="G5" s="74" t="s">
        <v>29</v>
      </c>
      <c r="H5" s="62" t="s">
        <v>29</v>
      </c>
      <c r="I5" s="62" t="s">
        <v>29</v>
      </c>
      <c r="J5" s="62" t="s">
        <v>29</v>
      </c>
      <c r="K5" s="62" t="s">
        <v>29</v>
      </c>
      <c r="L5" s="62" t="s">
        <v>29</v>
      </c>
      <c r="M5" s="63" t="s">
        <v>29</v>
      </c>
    </row>
    <row r="6" spans="1:13" ht="15.75" thickBot="1" x14ac:dyDescent="0.3">
      <c r="A6" s="83" t="s">
        <v>30</v>
      </c>
      <c r="B6" s="109">
        <f>SUM(C6:F6)</f>
        <v>294065</v>
      </c>
      <c r="C6" s="84">
        <f>SUM(C5:C5)</f>
        <v>0</v>
      </c>
      <c r="D6" s="110">
        <f>SUM(D5:D5)</f>
        <v>0</v>
      </c>
      <c r="E6" s="84">
        <f>SUM(E5:E5)</f>
        <v>36665</v>
      </c>
      <c r="F6" s="84">
        <f>SUM(F5:F5)</f>
        <v>257400</v>
      </c>
      <c r="G6" s="75"/>
      <c r="H6" s="69"/>
      <c r="I6" s="69"/>
      <c r="J6" s="69"/>
      <c r="K6" s="69"/>
      <c r="L6" s="69"/>
      <c r="M6" s="70"/>
    </row>
    <row r="7" spans="1:13" ht="15.75" thickBot="1" x14ac:dyDescent="0.3">
      <c r="C7" s="76"/>
      <c r="D7" s="76"/>
    </row>
    <row r="8" spans="1:13" ht="14.45" customHeight="1" x14ac:dyDescent="0.25">
      <c r="A8" s="1" t="s">
        <v>31</v>
      </c>
      <c r="B8" s="197" t="s">
        <v>68</v>
      </c>
      <c r="C8" s="198"/>
      <c r="D8" s="198"/>
      <c r="E8" s="198"/>
      <c r="F8" s="198"/>
      <c r="G8" s="198"/>
      <c r="H8" s="199"/>
    </row>
    <row r="9" spans="1:13" ht="30" x14ac:dyDescent="0.25">
      <c r="A9" s="2" t="s">
        <v>33</v>
      </c>
      <c r="B9" s="132" t="s">
        <v>34</v>
      </c>
      <c r="C9" s="133" t="s">
        <v>35</v>
      </c>
      <c r="D9" s="133" t="s">
        <v>36</v>
      </c>
      <c r="E9" s="133" t="s">
        <v>37</v>
      </c>
      <c r="F9" s="133" t="s">
        <v>38</v>
      </c>
      <c r="G9" s="133" t="s">
        <v>39</v>
      </c>
      <c r="H9" s="134" t="s">
        <v>70</v>
      </c>
      <c r="I9" s="143"/>
    </row>
    <row r="10" spans="1:13" ht="15.75" thickBot="1" x14ac:dyDescent="0.3">
      <c r="A10" s="3" t="s">
        <v>40</v>
      </c>
      <c r="B10" s="135"/>
      <c r="C10" s="135"/>
      <c r="D10" s="135"/>
      <c r="E10" s="135"/>
      <c r="F10" s="135">
        <v>250000</v>
      </c>
      <c r="G10" s="135"/>
      <c r="H10" s="136">
        <v>250000</v>
      </c>
      <c r="I10" s="144"/>
    </row>
    <row r="11" spans="1:13" ht="14.45" customHeight="1" x14ac:dyDescent="0.25">
      <c r="A11" s="1" t="s">
        <v>41</v>
      </c>
      <c r="B11" s="197" t="s">
        <v>42</v>
      </c>
      <c r="C11" s="198"/>
      <c r="D11" s="198"/>
      <c r="E11" s="198"/>
      <c r="F11" s="198"/>
      <c r="G11" s="198"/>
      <c r="H11" s="199"/>
    </row>
    <row r="12" spans="1:13" ht="30" x14ac:dyDescent="0.25">
      <c r="A12" s="2" t="s">
        <v>33</v>
      </c>
      <c r="B12" s="132" t="s">
        <v>34</v>
      </c>
      <c r="C12" s="133" t="s">
        <v>35</v>
      </c>
      <c r="D12" s="133" t="s">
        <v>36</v>
      </c>
      <c r="E12" s="133" t="s">
        <v>37</v>
      </c>
      <c r="F12" s="133" t="s">
        <v>38</v>
      </c>
      <c r="G12" s="133" t="s">
        <v>39</v>
      </c>
      <c r="H12" s="134" t="s">
        <v>70</v>
      </c>
      <c r="I12" s="143"/>
    </row>
    <row r="13" spans="1:13" ht="15.75" thickBot="1" x14ac:dyDescent="0.3">
      <c r="A13" s="3" t="s">
        <v>40</v>
      </c>
      <c r="B13" s="135"/>
      <c r="C13" s="135"/>
      <c r="D13" s="135"/>
      <c r="E13" s="135">
        <v>1</v>
      </c>
      <c r="F13" s="135"/>
      <c r="G13" s="135"/>
      <c r="H13" s="136">
        <v>1</v>
      </c>
      <c r="I13" s="144"/>
    </row>
    <row r="14" spans="1:13" ht="29.1" customHeight="1" x14ac:dyDescent="0.25">
      <c r="A14" s="1" t="s">
        <v>41</v>
      </c>
      <c r="B14" s="197" t="s">
        <v>67</v>
      </c>
      <c r="C14" s="198"/>
      <c r="D14" s="198"/>
      <c r="E14" s="198"/>
      <c r="F14" s="198"/>
      <c r="G14" s="198"/>
      <c r="H14" s="199"/>
    </row>
    <row r="15" spans="1:13" ht="30" x14ac:dyDescent="0.25">
      <c r="A15" s="2" t="s">
        <v>33</v>
      </c>
      <c r="B15" s="132" t="s">
        <v>34</v>
      </c>
      <c r="C15" s="133" t="s">
        <v>35</v>
      </c>
      <c r="D15" s="133" t="s">
        <v>36</v>
      </c>
      <c r="E15" s="133" t="s">
        <v>37</v>
      </c>
      <c r="F15" s="133" t="s">
        <v>38</v>
      </c>
      <c r="G15" s="133" t="s">
        <v>39</v>
      </c>
      <c r="H15" s="134" t="s">
        <v>70</v>
      </c>
      <c r="I15" s="143"/>
    </row>
    <row r="16" spans="1:13" ht="15.75" thickBot="1" x14ac:dyDescent="0.3">
      <c r="A16" s="3" t="s">
        <v>40</v>
      </c>
      <c r="B16" s="135"/>
      <c r="C16" s="135"/>
      <c r="D16" s="135"/>
      <c r="E16" s="135">
        <v>1</v>
      </c>
      <c r="F16" s="135"/>
      <c r="G16" s="135"/>
      <c r="H16" s="136">
        <v>1</v>
      </c>
      <c r="I16" s="144"/>
    </row>
    <row r="17" spans="1:9" ht="29.1" customHeight="1" x14ac:dyDescent="0.25">
      <c r="A17" s="1" t="s">
        <v>44</v>
      </c>
      <c r="B17" s="197" t="s">
        <v>45</v>
      </c>
      <c r="C17" s="198"/>
      <c r="D17" s="198"/>
      <c r="E17" s="198"/>
      <c r="F17" s="198"/>
      <c r="G17" s="198"/>
      <c r="H17" s="199"/>
    </row>
    <row r="18" spans="1:9" ht="30" x14ac:dyDescent="0.25">
      <c r="A18" s="2" t="s">
        <v>33</v>
      </c>
      <c r="B18" s="132" t="s">
        <v>34</v>
      </c>
      <c r="C18" s="133" t="s">
        <v>35</v>
      </c>
      <c r="D18" s="133" t="s">
        <v>36</v>
      </c>
      <c r="E18" s="133" t="s">
        <v>37</v>
      </c>
      <c r="F18" s="133" t="s">
        <v>38</v>
      </c>
      <c r="G18" s="133" t="s">
        <v>39</v>
      </c>
      <c r="H18" s="134" t="s">
        <v>70</v>
      </c>
      <c r="I18" s="143"/>
    </row>
    <row r="19" spans="1:9" ht="15.75" thickBot="1" x14ac:dyDescent="0.3">
      <c r="A19" s="3" t="s">
        <v>40</v>
      </c>
      <c r="B19" s="135"/>
      <c r="C19" s="135"/>
      <c r="D19" s="135">
        <v>70</v>
      </c>
      <c r="E19" s="135">
        <v>80</v>
      </c>
      <c r="F19" s="135"/>
      <c r="G19" s="135"/>
      <c r="H19" s="136">
        <v>90</v>
      </c>
      <c r="I19" s="144"/>
    </row>
    <row r="21" spans="1:9" x14ac:dyDescent="0.25">
      <c r="A21" s="171"/>
    </row>
    <row r="22" spans="1:9" x14ac:dyDescent="0.25">
      <c r="A22" s="174" t="s">
        <v>89</v>
      </c>
      <c r="B22" s="175" t="s">
        <v>95</v>
      </c>
      <c r="C22" s="176"/>
      <c r="D22" s="176"/>
    </row>
    <row r="23" spans="1:9" ht="14.65" customHeight="1" x14ac:dyDescent="0.25">
      <c r="A23" s="171" t="s">
        <v>90</v>
      </c>
      <c r="B23" s="171" t="s">
        <v>94</v>
      </c>
    </row>
    <row r="24" spans="1:9" x14ac:dyDescent="0.25">
      <c r="A24" s="172" t="s">
        <v>91</v>
      </c>
    </row>
    <row r="25" spans="1:9" x14ac:dyDescent="0.25">
      <c r="A25" s="171" t="s">
        <v>92</v>
      </c>
      <c r="B25" s="173" t="s">
        <v>93</v>
      </c>
    </row>
  </sheetData>
  <mergeCells count="4">
    <mergeCell ref="B8:H8"/>
    <mergeCell ref="B11:H11"/>
    <mergeCell ref="B14:H14"/>
    <mergeCell ref="B17:H17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29A6-35E3-4789-B402-A4113B9A45FB}">
  <sheetPr>
    <pageSetUpPr fitToPage="1"/>
  </sheetPr>
  <dimension ref="A2:M26"/>
  <sheetViews>
    <sheetView zoomScale="90" zoomScaleNormal="90" workbookViewId="0">
      <selection activeCell="B33" sqref="B33"/>
    </sheetView>
  </sheetViews>
  <sheetFormatPr defaultColWidth="8.7109375" defaultRowHeight="15" x14ac:dyDescent="0.25"/>
  <cols>
    <col min="1" max="1" width="52.28515625" style="12" customWidth="1"/>
    <col min="2" max="2" width="14.28515625" style="12" customWidth="1"/>
    <col min="3" max="3" width="12.7109375" style="12" customWidth="1"/>
    <col min="4" max="5" width="14.28515625" style="12" customWidth="1"/>
    <col min="6" max="6" width="14.42578125" style="12" customWidth="1"/>
    <col min="7" max="7" width="18.28515625" style="12" customWidth="1"/>
    <col min="8" max="9" width="18.42578125" style="12" customWidth="1"/>
    <col min="10" max="10" width="18.7109375" style="12" customWidth="1"/>
    <col min="11" max="11" width="18.5703125" style="12" customWidth="1"/>
    <col min="12" max="16384" width="8.7109375" style="12"/>
  </cols>
  <sheetData>
    <row r="2" spans="1:13" ht="15.75" thickBot="1" x14ac:dyDescent="0.3"/>
    <row r="3" spans="1:13" ht="190.15" customHeight="1" thickBot="1" x14ac:dyDescent="0.3">
      <c r="A3" s="45" t="s">
        <v>73</v>
      </c>
      <c r="B3" s="45" t="s">
        <v>5</v>
      </c>
      <c r="C3" s="90">
        <v>2023</v>
      </c>
      <c r="D3" s="78">
        <v>2024</v>
      </c>
      <c r="E3" s="137">
        <v>2025</v>
      </c>
      <c r="F3" s="78">
        <v>2026</v>
      </c>
      <c r="G3" s="37" t="s">
        <v>22</v>
      </c>
      <c r="H3" s="25" t="s">
        <v>23</v>
      </c>
      <c r="I3" s="38" t="s">
        <v>24</v>
      </c>
      <c r="J3" s="38" t="s">
        <v>25</v>
      </c>
      <c r="K3" s="38" t="s">
        <v>26</v>
      </c>
      <c r="L3" s="38" t="s">
        <v>27</v>
      </c>
      <c r="M3" s="39" t="s">
        <v>28</v>
      </c>
    </row>
    <row r="4" spans="1:13" x14ac:dyDescent="0.25">
      <c r="A4" s="51" t="s">
        <v>74</v>
      </c>
      <c r="B4" s="157"/>
      <c r="C4" s="158"/>
      <c r="D4" s="156"/>
      <c r="E4" s="80"/>
      <c r="F4" s="80"/>
      <c r="G4" s="72"/>
      <c r="H4" s="72"/>
      <c r="I4" s="72"/>
      <c r="J4" s="72"/>
      <c r="K4" s="72"/>
      <c r="L4" s="72"/>
      <c r="M4" s="73"/>
    </row>
    <row r="5" spans="1:13" ht="30.75" thickBot="1" x14ac:dyDescent="0.3">
      <c r="A5" s="53" t="s">
        <v>17</v>
      </c>
      <c r="B5" s="114">
        <f>SUM(C5:F5)</f>
        <v>3463612</v>
      </c>
      <c r="C5" s="159">
        <v>0</v>
      </c>
      <c r="D5" s="160">
        <v>495195</v>
      </c>
      <c r="E5" s="159">
        <v>313524</v>
      </c>
      <c r="F5" s="159">
        <v>2654893</v>
      </c>
      <c r="G5" s="62" t="s">
        <v>29</v>
      </c>
      <c r="H5" s="62" t="s">
        <v>29</v>
      </c>
      <c r="I5" s="62" t="s">
        <v>29</v>
      </c>
      <c r="J5" s="62" t="s">
        <v>29</v>
      </c>
      <c r="K5" s="62" t="s">
        <v>29</v>
      </c>
      <c r="L5" s="62" t="s">
        <v>29</v>
      </c>
      <c r="M5" s="63" t="s">
        <v>29</v>
      </c>
    </row>
    <row r="6" spans="1:13" ht="15.75" thickBot="1" x14ac:dyDescent="0.3">
      <c r="A6" s="83" t="s">
        <v>30</v>
      </c>
      <c r="B6" s="161">
        <f>SUM(C6:F6)</f>
        <v>3463612</v>
      </c>
      <c r="C6" s="84">
        <f>SUM(C5:C5)</f>
        <v>0</v>
      </c>
      <c r="D6" s="110">
        <f>SUM(D5:D5)</f>
        <v>495195</v>
      </c>
      <c r="E6" s="84">
        <f>SUM(E5:E5)</f>
        <v>313524</v>
      </c>
      <c r="F6" s="84">
        <f>SUM(F5:F5)</f>
        <v>2654893</v>
      </c>
      <c r="G6" s="68"/>
      <c r="H6" s="69"/>
      <c r="I6" s="69"/>
      <c r="J6" s="69"/>
      <c r="K6" s="69"/>
      <c r="L6" s="69"/>
      <c r="M6" s="70"/>
    </row>
    <row r="7" spans="1:13" ht="15.75" thickBot="1" x14ac:dyDescent="0.3">
      <c r="C7" s="76"/>
      <c r="D7" s="76"/>
    </row>
    <row r="8" spans="1:13" ht="14.45" customHeight="1" x14ac:dyDescent="0.25">
      <c r="A8" s="1" t="s">
        <v>31</v>
      </c>
      <c r="B8" s="197" t="s">
        <v>68</v>
      </c>
      <c r="C8" s="198"/>
      <c r="D8" s="198"/>
      <c r="E8" s="198"/>
      <c r="F8" s="198"/>
      <c r="G8" s="198"/>
      <c r="H8" s="199"/>
    </row>
    <row r="9" spans="1:13" ht="30" x14ac:dyDescent="0.25">
      <c r="A9" s="2" t="s">
        <v>33</v>
      </c>
      <c r="B9" s="132" t="s">
        <v>34</v>
      </c>
      <c r="C9" s="133" t="s">
        <v>35</v>
      </c>
      <c r="D9" s="133" t="s">
        <v>36</v>
      </c>
      <c r="E9" s="133" t="s">
        <v>37</v>
      </c>
      <c r="F9" s="133" t="s">
        <v>38</v>
      </c>
      <c r="G9" s="133" t="s">
        <v>39</v>
      </c>
      <c r="H9" s="134" t="s">
        <v>70</v>
      </c>
      <c r="I9" s="143"/>
    </row>
    <row r="10" spans="1:13" ht="15.75" thickBot="1" x14ac:dyDescent="0.3">
      <c r="A10" s="3" t="s">
        <v>40</v>
      </c>
      <c r="B10" s="135">
        <v>0</v>
      </c>
      <c r="C10" s="135">
        <v>0</v>
      </c>
      <c r="D10" s="135">
        <v>0</v>
      </c>
      <c r="E10" s="135">
        <v>0</v>
      </c>
      <c r="F10" s="135">
        <v>0</v>
      </c>
      <c r="G10" s="135">
        <v>0</v>
      </c>
      <c r="H10" s="136">
        <v>31000</v>
      </c>
      <c r="I10" s="144"/>
    </row>
    <row r="11" spans="1:13" ht="14.45" customHeight="1" x14ac:dyDescent="0.25">
      <c r="A11" s="1" t="s">
        <v>41</v>
      </c>
      <c r="B11" s="197" t="s">
        <v>42</v>
      </c>
      <c r="C11" s="198"/>
      <c r="D11" s="198"/>
      <c r="E11" s="198"/>
      <c r="F11" s="198"/>
      <c r="G11" s="198"/>
      <c r="H11" s="199"/>
    </row>
    <row r="12" spans="1:13" ht="30" x14ac:dyDescent="0.25">
      <c r="A12" s="2" t="s">
        <v>33</v>
      </c>
      <c r="B12" s="132" t="s">
        <v>34</v>
      </c>
      <c r="C12" s="133" t="s">
        <v>35</v>
      </c>
      <c r="D12" s="133" t="s">
        <v>36</v>
      </c>
      <c r="E12" s="133" t="s">
        <v>37</v>
      </c>
      <c r="F12" s="133" t="s">
        <v>38</v>
      </c>
      <c r="G12" s="133" t="s">
        <v>39</v>
      </c>
      <c r="H12" s="134" t="s">
        <v>70</v>
      </c>
      <c r="I12" s="143"/>
    </row>
    <row r="13" spans="1:13" ht="15.75" thickBot="1" x14ac:dyDescent="0.3">
      <c r="A13" s="3" t="s">
        <v>40</v>
      </c>
      <c r="B13" s="135">
        <v>0</v>
      </c>
      <c r="C13" s="135">
        <v>0</v>
      </c>
      <c r="D13" s="135">
        <v>0</v>
      </c>
      <c r="E13" s="135">
        <v>0</v>
      </c>
      <c r="F13" s="135">
        <v>5</v>
      </c>
      <c r="G13" s="135">
        <v>5</v>
      </c>
      <c r="H13" s="136">
        <v>5</v>
      </c>
      <c r="I13" s="144"/>
    </row>
    <row r="14" spans="1:13" ht="29.1" customHeight="1" x14ac:dyDescent="0.25">
      <c r="A14" s="1" t="s">
        <v>41</v>
      </c>
      <c r="B14" s="197" t="s">
        <v>67</v>
      </c>
      <c r="C14" s="198"/>
      <c r="D14" s="198"/>
      <c r="E14" s="198"/>
      <c r="F14" s="198"/>
      <c r="G14" s="198"/>
      <c r="H14" s="199"/>
    </row>
    <row r="15" spans="1:13" ht="30" x14ac:dyDescent="0.25">
      <c r="A15" s="2" t="s">
        <v>33</v>
      </c>
      <c r="B15" s="132" t="s">
        <v>34</v>
      </c>
      <c r="C15" s="133" t="s">
        <v>35</v>
      </c>
      <c r="D15" s="133" t="s">
        <v>36</v>
      </c>
      <c r="E15" s="133" t="s">
        <v>37</v>
      </c>
      <c r="F15" s="133" t="s">
        <v>38</v>
      </c>
      <c r="G15" s="133" t="s">
        <v>39</v>
      </c>
      <c r="H15" s="134" t="s">
        <v>70</v>
      </c>
      <c r="I15" s="143"/>
    </row>
    <row r="16" spans="1:13" ht="15.75" thickBot="1" x14ac:dyDescent="0.3">
      <c r="A16" s="3" t="s">
        <v>40</v>
      </c>
      <c r="B16" s="135">
        <v>0</v>
      </c>
      <c r="C16" s="135">
        <v>0</v>
      </c>
      <c r="D16" s="135">
        <v>0</v>
      </c>
      <c r="E16" s="135">
        <v>1</v>
      </c>
      <c r="F16" s="135">
        <v>2</v>
      </c>
      <c r="G16" s="135">
        <v>2</v>
      </c>
      <c r="H16" s="136">
        <v>2</v>
      </c>
      <c r="I16" s="144"/>
    </row>
    <row r="17" spans="1:9" ht="29.1" customHeight="1" x14ac:dyDescent="0.25">
      <c r="A17" s="1" t="s">
        <v>44</v>
      </c>
      <c r="B17" s="197" t="s">
        <v>45</v>
      </c>
      <c r="C17" s="198"/>
      <c r="D17" s="198"/>
      <c r="E17" s="198"/>
      <c r="F17" s="198"/>
      <c r="G17" s="198"/>
      <c r="H17" s="199"/>
    </row>
    <row r="18" spans="1:9" ht="30" x14ac:dyDescent="0.25">
      <c r="A18" s="2" t="s">
        <v>33</v>
      </c>
      <c r="B18" s="132" t="s">
        <v>34</v>
      </c>
      <c r="C18" s="133" t="s">
        <v>35</v>
      </c>
      <c r="D18" s="133" t="s">
        <v>36</v>
      </c>
      <c r="E18" s="133" t="s">
        <v>37</v>
      </c>
      <c r="F18" s="133" t="s">
        <v>38</v>
      </c>
      <c r="G18" s="133" t="s">
        <v>39</v>
      </c>
      <c r="H18" s="134" t="s">
        <v>70</v>
      </c>
      <c r="I18" s="143"/>
    </row>
    <row r="19" spans="1:9" ht="15.75" thickBot="1" x14ac:dyDescent="0.3">
      <c r="A19" s="3" t="s">
        <v>40</v>
      </c>
      <c r="B19" s="135">
        <v>66</v>
      </c>
      <c r="C19" s="135">
        <v>69</v>
      </c>
      <c r="D19" s="135">
        <v>70</v>
      </c>
      <c r="E19" s="135">
        <v>70</v>
      </c>
      <c r="F19" s="135">
        <v>70</v>
      </c>
      <c r="G19" s="135">
        <v>80</v>
      </c>
      <c r="H19" s="136">
        <v>90</v>
      </c>
      <c r="I19" s="144"/>
    </row>
    <row r="21" spans="1:9" x14ac:dyDescent="0.25">
      <c r="A21" s="129"/>
      <c r="B21" s="129"/>
    </row>
    <row r="22" spans="1:9" x14ac:dyDescent="0.25">
      <c r="A22" s="174" t="s">
        <v>89</v>
      </c>
      <c r="B22" s="175" t="s">
        <v>95</v>
      </c>
      <c r="C22" s="176"/>
      <c r="D22" s="176"/>
    </row>
    <row r="23" spans="1:9" ht="14.65" customHeight="1" x14ac:dyDescent="0.25">
      <c r="A23" s="171" t="s">
        <v>96</v>
      </c>
      <c r="B23" s="171" t="s">
        <v>94</v>
      </c>
    </row>
    <row r="24" spans="1:9" x14ac:dyDescent="0.25">
      <c r="A24" s="172" t="s">
        <v>91</v>
      </c>
    </row>
    <row r="25" spans="1:9" x14ac:dyDescent="0.25">
      <c r="A25" s="171" t="s">
        <v>97</v>
      </c>
      <c r="B25" s="173" t="s">
        <v>93</v>
      </c>
    </row>
    <row r="26" spans="1:9" x14ac:dyDescent="0.25">
      <c r="A26" s="12" t="s">
        <v>134</v>
      </c>
      <c r="B26" s="12" t="s">
        <v>93</v>
      </c>
    </row>
  </sheetData>
  <mergeCells count="4">
    <mergeCell ref="B8:H8"/>
    <mergeCell ref="B11:H11"/>
    <mergeCell ref="B14:H14"/>
    <mergeCell ref="B17:H17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0D45-7295-42B7-9CDE-1752709DAD0B}">
  <sheetPr>
    <pageSetUpPr fitToPage="1"/>
  </sheetPr>
  <dimension ref="A2:M49"/>
  <sheetViews>
    <sheetView topLeftCell="A3" zoomScale="90" zoomScaleNormal="90" workbookViewId="0">
      <selection activeCell="B39" sqref="B39"/>
    </sheetView>
  </sheetViews>
  <sheetFormatPr defaultColWidth="8.7109375" defaultRowHeight="15" x14ac:dyDescent="0.25"/>
  <cols>
    <col min="1" max="1" width="52.28515625" style="12" customWidth="1"/>
    <col min="2" max="5" width="14.28515625" style="12" customWidth="1"/>
    <col min="6" max="6" width="15" style="12" customWidth="1"/>
    <col min="7" max="7" width="18.28515625" style="12" customWidth="1"/>
    <col min="8" max="8" width="18.42578125" style="12" customWidth="1"/>
    <col min="9" max="9" width="15.42578125" style="12" customWidth="1"/>
    <col min="10" max="10" width="18.7109375" style="12" customWidth="1"/>
    <col min="11" max="11" width="18.5703125" style="12" customWidth="1"/>
    <col min="12" max="12" width="10.7109375" style="12" customWidth="1"/>
    <col min="13" max="13" width="10.28515625" style="12" customWidth="1"/>
    <col min="14" max="16384" width="8.7109375" style="12"/>
  </cols>
  <sheetData>
    <row r="2" spans="1:13" ht="15.75" thickBot="1" x14ac:dyDescent="0.3"/>
    <row r="3" spans="1:13" ht="190.15" customHeight="1" thickBot="1" x14ac:dyDescent="0.3">
      <c r="A3" s="45" t="s">
        <v>46</v>
      </c>
      <c r="B3" s="45" t="s">
        <v>5</v>
      </c>
      <c r="C3" s="55">
        <v>2023</v>
      </c>
      <c r="D3" s="55">
        <v>2024</v>
      </c>
      <c r="E3" s="55">
        <v>2025</v>
      </c>
      <c r="F3" s="55">
        <v>2026</v>
      </c>
      <c r="G3" s="24" t="s">
        <v>22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  <c r="M3" s="26" t="s">
        <v>28</v>
      </c>
    </row>
    <row r="4" spans="1:13" x14ac:dyDescent="0.25">
      <c r="A4" s="51" t="s">
        <v>47</v>
      </c>
      <c r="B4" s="51"/>
      <c r="C4" s="57"/>
      <c r="D4" s="94"/>
      <c r="E4" s="98"/>
      <c r="F4" s="98"/>
      <c r="M4" s="59"/>
    </row>
    <row r="5" spans="1:13" ht="30" x14ac:dyDescent="0.25">
      <c r="A5" s="50" t="s">
        <v>17</v>
      </c>
      <c r="B5" s="106">
        <f>SUM(C5:F5)</f>
        <v>4097279</v>
      </c>
      <c r="C5" s="60">
        <v>0</v>
      </c>
      <c r="D5" s="95">
        <v>286861</v>
      </c>
      <c r="E5" s="60">
        <f>709823+636840</f>
        <v>1346663</v>
      </c>
      <c r="F5" s="60">
        <f>1271595+1192160</f>
        <v>2463755</v>
      </c>
      <c r="G5" s="62" t="s">
        <v>29</v>
      </c>
      <c r="H5" s="62" t="s">
        <v>29</v>
      </c>
      <c r="I5" s="62" t="s">
        <v>29</v>
      </c>
      <c r="J5" s="62" t="s">
        <v>29</v>
      </c>
      <c r="K5" s="62" t="s">
        <v>29</v>
      </c>
      <c r="L5" s="62" t="s">
        <v>29</v>
      </c>
      <c r="M5" s="63" t="s">
        <v>29</v>
      </c>
    </row>
    <row r="6" spans="1:13" ht="15.75" thickBot="1" x14ac:dyDescent="0.3">
      <c r="A6" s="107" t="s">
        <v>48</v>
      </c>
      <c r="B6" s="108">
        <f>SUM(C6:F6)</f>
        <v>1221682</v>
      </c>
      <c r="C6" s="89">
        <v>0</v>
      </c>
      <c r="D6" s="101">
        <v>158595</v>
      </c>
      <c r="E6" s="89">
        <f>230380+93107</f>
        <v>323487</v>
      </c>
      <c r="F6" s="89">
        <f>546600+193000</f>
        <v>739600</v>
      </c>
      <c r="G6" s="62" t="s">
        <v>29</v>
      </c>
      <c r="H6" s="62" t="s">
        <v>29</v>
      </c>
      <c r="I6" s="62" t="s">
        <v>29</v>
      </c>
      <c r="J6" s="62" t="s">
        <v>29</v>
      </c>
      <c r="K6" s="62" t="s">
        <v>29</v>
      </c>
      <c r="L6" s="62" t="s">
        <v>29</v>
      </c>
      <c r="M6" s="63" t="s">
        <v>29</v>
      </c>
    </row>
    <row r="7" spans="1:13" ht="15.75" thickBot="1" x14ac:dyDescent="0.3">
      <c r="A7" s="83" t="s">
        <v>30</v>
      </c>
      <c r="B7" s="109">
        <f>SUM(C7:F7)</f>
        <v>5318961</v>
      </c>
      <c r="C7" s="84">
        <f>SUM(C5:C6)</f>
        <v>0</v>
      </c>
      <c r="D7" s="102">
        <f>SUM(D5:D6)</f>
        <v>445456</v>
      </c>
      <c r="E7" s="99">
        <f>SUM(E5:E6)</f>
        <v>1670150</v>
      </c>
      <c r="F7" s="99">
        <f>SUM(F5:F6)</f>
        <v>3203355</v>
      </c>
      <c r="G7" s="68"/>
      <c r="H7" s="69"/>
      <c r="I7" s="69"/>
      <c r="J7" s="69"/>
      <c r="K7" s="69"/>
      <c r="L7" s="69"/>
      <c r="M7" s="70"/>
    </row>
    <row r="8" spans="1:13" ht="15.75" thickBot="1" x14ac:dyDescent="0.3"/>
    <row r="9" spans="1:13" ht="14.45" customHeight="1" x14ac:dyDescent="0.25">
      <c r="A9" s="1" t="s">
        <v>31</v>
      </c>
      <c r="B9" s="197" t="s">
        <v>68</v>
      </c>
      <c r="C9" s="198"/>
      <c r="D9" s="198"/>
      <c r="E9" s="198"/>
      <c r="F9" s="198"/>
      <c r="G9" s="198"/>
      <c r="H9" s="199"/>
    </row>
    <row r="10" spans="1:13" ht="30" x14ac:dyDescent="0.25">
      <c r="A10" s="2" t="s">
        <v>33</v>
      </c>
      <c r="B10" s="132" t="s">
        <v>34</v>
      </c>
      <c r="C10" s="133" t="s">
        <v>35</v>
      </c>
      <c r="D10" s="133" t="s">
        <v>36</v>
      </c>
      <c r="E10" s="133" t="s">
        <v>37</v>
      </c>
      <c r="F10" s="133" t="s">
        <v>38</v>
      </c>
      <c r="G10" s="133" t="s">
        <v>39</v>
      </c>
      <c r="H10" s="134" t="s">
        <v>70</v>
      </c>
      <c r="I10" s="143"/>
    </row>
    <row r="11" spans="1:13" ht="15.75" thickBot="1" x14ac:dyDescent="0.3">
      <c r="A11" s="3" t="s">
        <v>40</v>
      </c>
      <c r="B11" s="135">
        <v>0</v>
      </c>
      <c r="C11" s="135">
        <v>0</v>
      </c>
      <c r="D11" s="135">
        <v>0</v>
      </c>
      <c r="E11" s="135">
        <v>720250</v>
      </c>
      <c r="F11" s="135">
        <v>730300</v>
      </c>
      <c r="G11" s="135">
        <v>740350</v>
      </c>
      <c r="H11" s="136">
        <f>SUM(10000+740350)</f>
        <v>750350</v>
      </c>
      <c r="I11" s="144"/>
    </row>
    <row r="12" spans="1:13" ht="14.45" customHeight="1" x14ac:dyDescent="0.25">
      <c r="A12" s="1" t="s">
        <v>41</v>
      </c>
      <c r="B12" s="197" t="s">
        <v>42</v>
      </c>
      <c r="C12" s="198"/>
      <c r="D12" s="198"/>
      <c r="E12" s="198"/>
      <c r="F12" s="198"/>
      <c r="G12" s="198"/>
      <c r="H12" s="199"/>
    </row>
    <row r="13" spans="1:13" ht="30" x14ac:dyDescent="0.25">
      <c r="A13" s="2" t="s">
        <v>33</v>
      </c>
      <c r="B13" s="132" t="s">
        <v>34</v>
      </c>
      <c r="C13" s="133" t="s">
        <v>35</v>
      </c>
      <c r="D13" s="133" t="s">
        <v>36</v>
      </c>
      <c r="E13" s="133" t="s">
        <v>37</v>
      </c>
      <c r="F13" s="133" t="s">
        <v>38</v>
      </c>
      <c r="G13" s="133" t="s">
        <v>39</v>
      </c>
      <c r="H13" s="134" t="s">
        <v>70</v>
      </c>
      <c r="I13" s="143"/>
    </row>
    <row r="14" spans="1:13" ht="15.75" thickBot="1" x14ac:dyDescent="0.3">
      <c r="A14" s="3" t="s">
        <v>40</v>
      </c>
      <c r="B14" s="135">
        <v>0</v>
      </c>
      <c r="C14" s="135">
        <v>0</v>
      </c>
      <c r="D14" s="135">
        <f>2+2</f>
        <v>4</v>
      </c>
      <c r="E14" s="135">
        <f>3+2</f>
        <v>5</v>
      </c>
      <c r="F14" s="135">
        <f>5+2</f>
        <v>7</v>
      </c>
      <c r="G14" s="135">
        <f>6+2</f>
        <v>8</v>
      </c>
      <c r="H14" s="136">
        <f>6+7</f>
        <v>13</v>
      </c>
      <c r="I14" s="144"/>
    </row>
    <row r="15" spans="1:13" ht="29.45" customHeight="1" x14ac:dyDescent="0.25">
      <c r="A15" s="1" t="s">
        <v>41</v>
      </c>
      <c r="B15" s="197" t="s">
        <v>67</v>
      </c>
      <c r="C15" s="198"/>
      <c r="D15" s="198"/>
      <c r="E15" s="198"/>
      <c r="F15" s="198"/>
      <c r="G15" s="198"/>
      <c r="H15" s="199"/>
    </row>
    <row r="16" spans="1:13" ht="30" x14ac:dyDescent="0.25">
      <c r="A16" s="2" t="s">
        <v>33</v>
      </c>
      <c r="B16" s="132" t="s">
        <v>34</v>
      </c>
      <c r="C16" s="133" t="s">
        <v>35</v>
      </c>
      <c r="D16" s="133" t="s">
        <v>36</v>
      </c>
      <c r="E16" s="133" t="s">
        <v>37</v>
      </c>
      <c r="F16" s="133" t="s">
        <v>38</v>
      </c>
      <c r="G16" s="133" t="s">
        <v>39</v>
      </c>
      <c r="H16" s="134" t="s">
        <v>70</v>
      </c>
      <c r="I16" s="143"/>
    </row>
    <row r="17" spans="1:13" ht="15.75" thickBot="1" x14ac:dyDescent="0.3">
      <c r="A17" s="3" t="s">
        <v>40</v>
      </c>
      <c r="B17" s="135">
        <v>0</v>
      </c>
      <c r="C17" s="135">
        <v>0</v>
      </c>
      <c r="D17" s="135">
        <v>2</v>
      </c>
      <c r="E17" s="135">
        <v>4</v>
      </c>
      <c r="F17" s="135">
        <v>4</v>
      </c>
      <c r="G17" s="135">
        <v>4</v>
      </c>
      <c r="H17" s="136">
        <v>4</v>
      </c>
      <c r="I17" s="144"/>
    </row>
    <row r="18" spans="1:13" ht="29.1" customHeight="1" x14ac:dyDescent="0.25">
      <c r="A18" s="1" t="s">
        <v>44</v>
      </c>
      <c r="B18" s="197" t="s">
        <v>45</v>
      </c>
      <c r="C18" s="198"/>
      <c r="D18" s="198"/>
      <c r="E18" s="198"/>
      <c r="F18" s="198"/>
      <c r="G18" s="198"/>
      <c r="H18" s="199"/>
    </row>
    <row r="19" spans="1:13" ht="30" x14ac:dyDescent="0.25">
      <c r="A19" s="2" t="s">
        <v>33</v>
      </c>
      <c r="B19" s="132" t="s">
        <v>34</v>
      </c>
      <c r="C19" s="133" t="s">
        <v>35</v>
      </c>
      <c r="D19" s="133" t="s">
        <v>36</v>
      </c>
      <c r="E19" s="133" t="s">
        <v>37</v>
      </c>
      <c r="F19" s="133" t="s">
        <v>38</v>
      </c>
      <c r="G19" s="133" t="s">
        <v>39</v>
      </c>
      <c r="H19" s="134" t="s">
        <v>70</v>
      </c>
      <c r="I19" s="143"/>
    </row>
    <row r="20" spans="1:13" ht="15.75" thickBot="1" x14ac:dyDescent="0.3">
      <c r="A20" s="3" t="s">
        <v>40</v>
      </c>
      <c r="B20" s="135">
        <v>0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  <c r="H20" s="136">
        <v>90</v>
      </c>
      <c r="I20" s="144"/>
    </row>
    <row r="23" spans="1:13" x14ac:dyDescent="0.25">
      <c r="A23" s="174" t="s">
        <v>89</v>
      </c>
      <c r="B23" s="175" t="s">
        <v>95</v>
      </c>
      <c r="C23" s="176"/>
      <c r="D23" s="176"/>
    </row>
    <row r="24" spans="1:13" x14ac:dyDescent="0.25">
      <c r="A24" s="171" t="s">
        <v>98</v>
      </c>
      <c r="B24" s="171" t="s">
        <v>93</v>
      </c>
    </row>
    <row r="25" spans="1:13" x14ac:dyDescent="0.25">
      <c r="A25" s="172" t="s">
        <v>91</v>
      </c>
    </row>
    <row r="26" spans="1:13" x14ac:dyDescent="0.25">
      <c r="A26" s="171" t="s">
        <v>87</v>
      </c>
      <c r="B26" s="173" t="s">
        <v>93</v>
      </c>
    </row>
    <row r="27" spans="1:13" x14ac:dyDescent="0.25">
      <c r="A27" s="171" t="s">
        <v>100</v>
      </c>
      <c r="B27" s="171" t="s">
        <v>93</v>
      </c>
    </row>
    <row r="28" spans="1:13" x14ac:dyDescent="0.25">
      <c r="A28" s="12" t="s">
        <v>99</v>
      </c>
      <c r="B28" s="171" t="s">
        <v>93</v>
      </c>
    </row>
    <row r="30" spans="1:13" x14ac:dyDescent="0.25">
      <c r="B30" s="196"/>
      <c r="C30" s="196"/>
      <c r="D30" s="196"/>
      <c r="E30" s="196"/>
      <c r="F30" s="196"/>
      <c r="G30" s="196"/>
      <c r="H30" s="196"/>
      <c r="I30" s="196"/>
      <c r="J30" s="196"/>
    </row>
    <row r="31" spans="1:13" x14ac:dyDescent="0.25">
      <c r="B31" s="191">
        <v>2025</v>
      </c>
      <c r="C31" s="191"/>
      <c r="D31" s="191"/>
      <c r="E31" s="191"/>
      <c r="F31" s="191"/>
      <c r="G31" s="191"/>
      <c r="H31" s="191">
        <v>2026</v>
      </c>
      <c r="I31" s="191"/>
      <c r="J31" s="191"/>
      <c r="K31" s="191"/>
      <c r="L31" s="191"/>
      <c r="M31" s="196"/>
    </row>
    <row r="32" spans="1:13" x14ac:dyDescent="0.25">
      <c r="B32" s="192">
        <f>SUM(C32:F32)</f>
        <v>2231200</v>
      </c>
      <c r="C32" s="193">
        <v>0</v>
      </c>
      <c r="D32" s="193">
        <v>427000</v>
      </c>
      <c r="E32" s="193">
        <v>1165600</v>
      </c>
      <c r="F32" s="193">
        <v>638600</v>
      </c>
      <c r="G32" s="191"/>
      <c r="H32" s="192">
        <f>SUM(I32:L32)</f>
        <v>2268279</v>
      </c>
      <c r="I32" s="193">
        <v>0</v>
      </c>
      <c r="J32" s="193">
        <v>286861</v>
      </c>
      <c r="K32" s="193">
        <v>709823</v>
      </c>
      <c r="L32" s="193">
        <v>1271595</v>
      </c>
      <c r="M32" s="196"/>
    </row>
    <row r="33" spans="2:13" x14ac:dyDescent="0.25">
      <c r="B33" s="192">
        <f>SUM(C33:F33)</f>
        <v>985594</v>
      </c>
      <c r="C33" s="193">
        <v>0</v>
      </c>
      <c r="D33" s="193">
        <v>160590</v>
      </c>
      <c r="E33" s="193">
        <v>469604</v>
      </c>
      <c r="F33" s="193">
        <v>355400</v>
      </c>
      <c r="G33" s="191"/>
      <c r="H33" s="192">
        <f>SUM(I33:L33)</f>
        <v>935575</v>
      </c>
      <c r="I33" s="193">
        <v>0</v>
      </c>
      <c r="J33" s="193">
        <v>158595</v>
      </c>
      <c r="K33" s="193">
        <v>230380</v>
      </c>
      <c r="L33" s="193">
        <v>546600</v>
      </c>
      <c r="M33" s="196"/>
    </row>
    <row r="34" spans="2:13" x14ac:dyDescent="0.25">
      <c r="B34" s="192">
        <f>SUM(C34:F34)</f>
        <v>3216794</v>
      </c>
      <c r="C34" s="194">
        <f>SUM(C32:C33)</f>
        <v>0</v>
      </c>
      <c r="D34" s="194">
        <f>SUM(D32:D33)</f>
        <v>587590</v>
      </c>
      <c r="E34" s="194">
        <f>SUM(E32:E33)</f>
        <v>1635204</v>
      </c>
      <c r="F34" s="194">
        <f>SUM(F32:F33)</f>
        <v>994000</v>
      </c>
      <c r="G34" s="191"/>
      <c r="H34" s="192">
        <f>SUM(I34:L34)</f>
        <v>3203854</v>
      </c>
      <c r="I34" s="194">
        <f>SUM(I32:I33)</f>
        <v>0</v>
      </c>
      <c r="J34" s="194">
        <f>SUM(J32:J33)</f>
        <v>445456</v>
      </c>
      <c r="K34" s="194">
        <f>SUM(K32:K33)</f>
        <v>940203</v>
      </c>
      <c r="L34" s="194">
        <f>SUM(L32:L33)</f>
        <v>1818195</v>
      </c>
      <c r="M34" s="196"/>
    </row>
    <row r="35" spans="2:13" x14ac:dyDescent="0.25"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6"/>
    </row>
    <row r="36" spans="2:13" x14ac:dyDescent="0.25">
      <c r="B36" s="192">
        <f>SUM(C36:F36)</f>
        <v>1829000</v>
      </c>
      <c r="C36" s="193">
        <v>0</v>
      </c>
      <c r="D36" s="193"/>
      <c r="E36" s="193">
        <v>1317500</v>
      </c>
      <c r="F36" s="193">
        <v>511500</v>
      </c>
      <c r="G36" s="191"/>
      <c r="H36" s="192">
        <f>SUM(I36:L36)</f>
        <v>1829000</v>
      </c>
      <c r="I36" s="193">
        <v>0</v>
      </c>
      <c r="J36" s="193"/>
      <c r="K36" s="193">
        <v>636840</v>
      </c>
      <c r="L36" s="193">
        <v>1192160</v>
      </c>
      <c r="M36" s="196"/>
    </row>
    <row r="37" spans="2:13" x14ac:dyDescent="0.25">
      <c r="B37" s="192">
        <f>SUM(C37:F37)</f>
        <v>386000</v>
      </c>
      <c r="C37" s="193">
        <v>0</v>
      </c>
      <c r="D37" s="193"/>
      <c r="E37" s="193">
        <v>193000</v>
      </c>
      <c r="F37" s="193">
        <v>193000</v>
      </c>
      <c r="G37" s="191"/>
      <c r="H37" s="192">
        <f>SUM(I37:L37)</f>
        <v>286107</v>
      </c>
      <c r="I37" s="193">
        <v>0</v>
      </c>
      <c r="J37" s="193"/>
      <c r="K37" s="193">
        <v>93107</v>
      </c>
      <c r="L37" s="193">
        <v>193000</v>
      </c>
      <c r="M37" s="196"/>
    </row>
    <row r="38" spans="2:13" x14ac:dyDescent="0.25">
      <c r="B38" s="192">
        <f>SUM(C38:F38)</f>
        <v>2215000</v>
      </c>
      <c r="C38" s="194">
        <f>SUM(C36:C37)</f>
        <v>0</v>
      </c>
      <c r="D38" s="194">
        <f>SUM(D36:D37)</f>
        <v>0</v>
      </c>
      <c r="E38" s="194">
        <f>SUM(E36:E37)</f>
        <v>1510500</v>
      </c>
      <c r="F38" s="194">
        <f>SUM(F36:F37)</f>
        <v>704500</v>
      </c>
      <c r="G38" s="191"/>
      <c r="H38" s="192">
        <f>SUM(I38:L38)</f>
        <v>2115107</v>
      </c>
      <c r="I38" s="194">
        <f>SUM(I36:I37)</f>
        <v>0</v>
      </c>
      <c r="J38" s="194">
        <f>SUM(J36:J37)</f>
        <v>0</v>
      </c>
      <c r="K38" s="194">
        <f>SUM(K36:K37)</f>
        <v>729947</v>
      </c>
      <c r="L38" s="194">
        <f>SUM(L36:L37)</f>
        <v>1385160</v>
      </c>
      <c r="M38" s="196"/>
    </row>
    <row r="39" spans="2:13" x14ac:dyDescent="0.25"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6"/>
    </row>
    <row r="40" spans="2:13" x14ac:dyDescent="0.25">
      <c r="B40" s="195">
        <f>B34+B38</f>
        <v>5431794</v>
      </c>
      <c r="C40" s="191"/>
      <c r="D40" s="191"/>
      <c r="E40" s="191"/>
      <c r="F40" s="191"/>
      <c r="G40" s="191"/>
      <c r="H40" s="195">
        <f>H34+H38</f>
        <v>5318961</v>
      </c>
      <c r="I40" s="191"/>
      <c r="J40" s="191"/>
      <c r="K40" s="191"/>
      <c r="L40" s="191"/>
      <c r="M40" s="196"/>
    </row>
    <row r="41" spans="2:13" x14ac:dyDescent="0.25">
      <c r="B41" s="195">
        <f>B40-B7</f>
        <v>112833</v>
      </c>
      <c r="C41" s="191"/>
      <c r="D41" s="191"/>
      <c r="E41" s="191"/>
      <c r="F41" s="191"/>
      <c r="G41" s="191"/>
      <c r="H41" s="195">
        <f>B40-H40</f>
        <v>112833</v>
      </c>
      <c r="I41" s="191"/>
      <c r="J41" s="191"/>
      <c r="K41" s="191"/>
      <c r="L41" s="191"/>
      <c r="M41" s="196"/>
    </row>
    <row r="42" spans="2:13" x14ac:dyDescent="0.25"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</row>
    <row r="43" spans="2:13" x14ac:dyDescent="0.25"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</row>
    <row r="44" spans="2:13" x14ac:dyDescent="0.25"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</row>
    <row r="45" spans="2:13" x14ac:dyDescent="0.25"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</row>
    <row r="46" spans="2:13" x14ac:dyDescent="0.25">
      <c r="B46" s="196"/>
      <c r="C46" s="196"/>
      <c r="D46" s="196"/>
      <c r="E46" s="196"/>
      <c r="F46" s="196"/>
      <c r="G46" s="196"/>
      <c r="H46" s="196"/>
      <c r="I46" s="196"/>
      <c r="J46" s="196"/>
    </row>
    <row r="47" spans="2:13" x14ac:dyDescent="0.25">
      <c r="B47" s="196"/>
      <c r="C47" s="196"/>
      <c r="D47" s="196"/>
      <c r="E47" s="196"/>
      <c r="F47" s="196"/>
      <c r="G47" s="196"/>
      <c r="H47" s="196"/>
      <c r="I47" s="196"/>
      <c r="J47" s="196"/>
    </row>
    <row r="48" spans="2:13" x14ac:dyDescent="0.25">
      <c r="B48" s="196"/>
      <c r="C48" s="196"/>
      <c r="D48" s="196"/>
      <c r="E48" s="196"/>
      <c r="F48" s="196"/>
      <c r="G48" s="196"/>
      <c r="H48" s="196"/>
      <c r="I48" s="196"/>
      <c r="J48" s="196"/>
    </row>
    <row r="49" spans="2:10" x14ac:dyDescent="0.25">
      <c r="B49" s="196"/>
      <c r="C49" s="196"/>
      <c r="D49" s="196"/>
      <c r="E49" s="196"/>
      <c r="F49" s="196"/>
      <c r="G49" s="196"/>
      <c r="H49" s="196"/>
      <c r="I49" s="196"/>
      <c r="J49" s="196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F8D9-BA0D-4600-A9A9-D7C94E983490}">
  <sheetPr>
    <pageSetUpPr fitToPage="1"/>
  </sheetPr>
  <dimension ref="A2:M33"/>
  <sheetViews>
    <sheetView topLeftCell="A10" workbookViewId="0">
      <selection activeCell="F7" sqref="F7"/>
    </sheetView>
  </sheetViews>
  <sheetFormatPr defaultColWidth="8.7109375" defaultRowHeight="15" x14ac:dyDescent="0.25"/>
  <cols>
    <col min="1" max="1" width="52.28515625" style="12" customWidth="1"/>
    <col min="2" max="5" width="14.28515625" style="12" customWidth="1"/>
    <col min="6" max="7" width="18.28515625" style="12" customWidth="1"/>
    <col min="8" max="9" width="18.42578125" style="12" customWidth="1"/>
    <col min="10" max="10" width="18.7109375" style="12" customWidth="1"/>
    <col min="11" max="11" width="18.5703125" style="12" customWidth="1"/>
    <col min="12" max="16384" width="8.7109375" style="12"/>
  </cols>
  <sheetData>
    <row r="2" spans="1:13" ht="15.75" thickBot="1" x14ac:dyDescent="0.3"/>
    <row r="3" spans="1:13" ht="190.15" customHeight="1" thickBot="1" x14ac:dyDescent="0.3">
      <c r="A3" s="45" t="s">
        <v>49</v>
      </c>
      <c r="B3" s="45" t="s">
        <v>5</v>
      </c>
      <c r="C3" s="55">
        <v>2023</v>
      </c>
      <c r="D3" s="55">
        <v>2024</v>
      </c>
      <c r="E3" s="55">
        <v>2025</v>
      </c>
      <c r="F3" s="55">
        <v>2026</v>
      </c>
      <c r="G3" s="24" t="s">
        <v>22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  <c r="M3" s="26" t="s">
        <v>28</v>
      </c>
    </row>
    <row r="4" spans="1:13" x14ac:dyDescent="0.25">
      <c r="A4" s="51" t="s">
        <v>50</v>
      </c>
      <c r="B4" s="51"/>
      <c r="C4" s="57"/>
      <c r="D4" s="94"/>
      <c r="E4" s="98"/>
      <c r="F4" s="98"/>
      <c r="M4" s="59"/>
    </row>
    <row r="5" spans="1:13" ht="30" x14ac:dyDescent="0.25">
      <c r="A5" s="50" t="s">
        <v>17</v>
      </c>
      <c r="B5" s="106">
        <f>SUM(C5:F5)</f>
        <v>6913876</v>
      </c>
      <c r="C5" s="100">
        <v>0</v>
      </c>
      <c r="D5" s="100">
        <v>683650</v>
      </c>
      <c r="E5" s="100">
        <v>1096834</v>
      </c>
      <c r="F5" s="100">
        <v>5133392</v>
      </c>
      <c r="G5" s="62" t="s">
        <v>29</v>
      </c>
      <c r="H5" s="62" t="s">
        <v>29</v>
      </c>
      <c r="I5" s="62" t="s">
        <v>29</v>
      </c>
      <c r="J5" s="62" t="s">
        <v>29</v>
      </c>
      <c r="K5" s="62" t="s">
        <v>29</v>
      </c>
      <c r="L5" s="62" t="s">
        <v>29</v>
      </c>
      <c r="M5" s="63" t="s">
        <v>29</v>
      </c>
    </row>
    <row r="6" spans="1:13" ht="15.75" thickBot="1" x14ac:dyDescent="0.3">
      <c r="A6" s="53" t="s">
        <v>48</v>
      </c>
      <c r="B6" s="105">
        <f>SUM(C6:F6)</f>
        <v>5811441</v>
      </c>
      <c r="C6" s="64"/>
      <c r="D6" s="96">
        <v>363667</v>
      </c>
      <c r="E6" s="60">
        <v>1789038</v>
      </c>
      <c r="F6" s="60">
        <v>3658736</v>
      </c>
      <c r="G6" s="62" t="s">
        <v>29</v>
      </c>
      <c r="H6" s="62" t="s">
        <v>29</v>
      </c>
      <c r="I6" s="62" t="s">
        <v>29</v>
      </c>
      <c r="J6" s="62" t="s">
        <v>29</v>
      </c>
      <c r="K6" s="62" t="s">
        <v>29</v>
      </c>
      <c r="L6" s="62" t="s">
        <v>29</v>
      </c>
      <c r="M6" s="63" t="s">
        <v>29</v>
      </c>
    </row>
    <row r="7" spans="1:13" ht="15.75" thickBot="1" x14ac:dyDescent="0.3">
      <c r="A7" s="54" t="s">
        <v>30</v>
      </c>
      <c r="B7" s="111">
        <f>SUM(C7:F7)</f>
        <v>12725317</v>
      </c>
      <c r="C7" s="66">
        <f>SUM(C5:C6)</f>
        <v>0</v>
      </c>
      <c r="D7" s="97">
        <f>SUM(D5:D6)</f>
        <v>1047317</v>
      </c>
      <c r="E7" s="99">
        <f>SUM(E5:E6)</f>
        <v>2885872</v>
      </c>
      <c r="F7" s="99">
        <f>SUM(F5:F6)</f>
        <v>8792128</v>
      </c>
      <c r="G7" s="68"/>
      <c r="H7" s="69"/>
      <c r="I7" s="69"/>
      <c r="J7" s="69"/>
      <c r="K7" s="69"/>
      <c r="L7" s="69"/>
      <c r="M7" s="70"/>
    </row>
    <row r="8" spans="1:13" ht="15.75" thickBot="1" x14ac:dyDescent="0.3"/>
    <row r="9" spans="1:13" ht="14.45" customHeight="1" x14ac:dyDescent="0.25">
      <c r="A9" s="1" t="s">
        <v>31</v>
      </c>
      <c r="B9" s="197" t="s">
        <v>32</v>
      </c>
      <c r="C9" s="198"/>
      <c r="D9" s="198"/>
      <c r="E9" s="198"/>
      <c r="F9" s="198"/>
      <c r="G9" s="198"/>
      <c r="H9" s="199"/>
    </row>
    <row r="10" spans="1:13" ht="30" x14ac:dyDescent="0.25">
      <c r="A10" s="2" t="s">
        <v>33</v>
      </c>
      <c r="B10" s="132" t="s">
        <v>34</v>
      </c>
      <c r="C10" s="133" t="s">
        <v>35</v>
      </c>
      <c r="D10" s="133" t="s">
        <v>36</v>
      </c>
      <c r="E10" s="133" t="s">
        <v>37</v>
      </c>
      <c r="F10" s="133" t="s">
        <v>38</v>
      </c>
      <c r="G10" s="133" t="s">
        <v>39</v>
      </c>
      <c r="H10" s="134" t="s">
        <v>70</v>
      </c>
      <c r="I10" s="143"/>
    </row>
    <row r="11" spans="1:13" ht="15.75" thickBot="1" x14ac:dyDescent="0.3">
      <c r="A11" s="3" t="s">
        <v>40</v>
      </c>
      <c r="B11" s="135">
        <v>0</v>
      </c>
      <c r="C11" s="135">
        <v>0</v>
      </c>
      <c r="D11" s="135">
        <v>530000</v>
      </c>
      <c r="E11" s="135">
        <v>530000</v>
      </c>
      <c r="F11" s="135">
        <v>1000000</v>
      </c>
      <c r="G11" s="135"/>
      <c r="H11" s="136">
        <v>1000000</v>
      </c>
      <c r="I11" s="144"/>
    </row>
    <row r="12" spans="1:13" ht="14.45" customHeight="1" x14ac:dyDescent="0.25">
      <c r="A12" s="1" t="s">
        <v>41</v>
      </c>
      <c r="B12" s="197" t="s">
        <v>42</v>
      </c>
      <c r="C12" s="198"/>
      <c r="D12" s="198"/>
      <c r="E12" s="198"/>
      <c r="F12" s="198"/>
      <c r="G12" s="198"/>
      <c r="H12" s="199"/>
    </row>
    <row r="13" spans="1:13" ht="30" x14ac:dyDescent="0.25">
      <c r="A13" s="2" t="s">
        <v>33</v>
      </c>
      <c r="B13" s="132" t="s">
        <v>34</v>
      </c>
      <c r="C13" s="133" t="s">
        <v>35</v>
      </c>
      <c r="D13" s="133" t="s">
        <v>36</v>
      </c>
      <c r="E13" s="133" t="s">
        <v>37</v>
      </c>
      <c r="F13" s="133" t="s">
        <v>38</v>
      </c>
      <c r="G13" s="133" t="s">
        <v>39</v>
      </c>
      <c r="H13" s="134" t="s">
        <v>70</v>
      </c>
      <c r="I13" s="143"/>
    </row>
    <row r="14" spans="1:13" ht="15.75" thickBot="1" x14ac:dyDescent="0.3">
      <c r="A14" s="3" t="s">
        <v>40</v>
      </c>
      <c r="B14" s="135">
        <v>0</v>
      </c>
      <c r="C14" s="135">
        <v>0</v>
      </c>
      <c r="D14" s="135">
        <v>1</v>
      </c>
      <c r="E14" s="135">
        <v>6</v>
      </c>
      <c r="F14" s="135">
        <v>8</v>
      </c>
      <c r="G14" s="135">
        <v>9</v>
      </c>
      <c r="H14" s="136">
        <v>9</v>
      </c>
      <c r="I14" s="144"/>
    </row>
    <row r="15" spans="1:13" ht="29.1" customHeight="1" x14ac:dyDescent="0.25">
      <c r="A15" s="1" t="s">
        <v>41</v>
      </c>
      <c r="B15" s="197" t="s">
        <v>43</v>
      </c>
      <c r="C15" s="198"/>
      <c r="D15" s="198"/>
      <c r="E15" s="198"/>
      <c r="F15" s="198"/>
      <c r="G15" s="198"/>
      <c r="H15" s="199"/>
    </row>
    <row r="16" spans="1:13" ht="30" x14ac:dyDescent="0.25">
      <c r="A16" s="2" t="s">
        <v>33</v>
      </c>
      <c r="B16" s="132" t="s">
        <v>34</v>
      </c>
      <c r="C16" s="133" t="s">
        <v>35</v>
      </c>
      <c r="D16" s="133" t="s">
        <v>36</v>
      </c>
      <c r="E16" s="133" t="s">
        <v>37</v>
      </c>
      <c r="F16" s="133" t="s">
        <v>38</v>
      </c>
      <c r="G16" s="133" t="s">
        <v>39</v>
      </c>
      <c r="H16" s="134" t="s">
        <v>70</v>
      </c>
      <c r="I16" s="143"/>
    </row>
    <row r="17" spans="1:9" ht="15.75" thickBot="1" x14ac:dyDescent="0.3">
      <c r="A17" s="3" t="s">
        <v>40</v>
      </c>
      <c r="B17" s="135">
        <v>0</v>
      </c>
      <c r="C17" s="135">
        <v>0</v>
      </c>
      <c r="D17" s="135">
        <v>1</v>
      </c>
      <c r="E17" s="135">
        <v>5</v>
      </c>
      <c r="F17" s="135">
        <v>7</v>
      </c>
      <c r="G17" s="135">
        <v>7</v>
      </c>
      <c r="H17" s="136">
        <v>7</v>
      </c>
      <c r="I17" s="144"/>
    </row>
    <row r="18" spans="1:9" ht="29.1" customHeight="1" x14ac:dyDescent="0.25">
      <c r="A18" s="1" t="s">
        <v>44</v>
      </c>
      <c r="B18" s="197" t="s">
        <v>45</v>
      </c>
      <c r="C18" s="198"/>
      <c r="D18" s="198"/>
      <c r="E18" s="198"/>
      <c r="F18" s="198"/>
      <c r="G18" s="198"/>
      <c r="H18" s="199"/>
    </row>
    <row r="19" spans="1:9" ht="30" x14ac:dyDescent="0.25">
      <c r="A19" s="2" t="s">
        <v>33</v>
      </c>
      <c r="B19" s="132" t="s">
        <v>34</v>
      </c>
      <c r="C19" s="133" t="s">
        <v>35</v>
      </c>
      <c r="D19" s="133" t="s">
        <v>36</v>
      </c>
      <c r="E19" s="133" t="s">
        <v>37</v>
      </c>
      <c r="F19" s="133" t="s">
        <v>38</v>
      </c>
      <c r="G19" s="133" t="s">
        <v>39</v>
      </c>
      <c r="H19" s="134" t="s">
        <v>70</v>
      </c>
      <c r="I19" s="143"/>
    </row>
    <row r="20" spans="1:9" ht="15.75" thickBot="1" x14ac:dyDescent="0.3">
      <c r="A20" s="3" t="s">
        <v>40</v>
      </c>
      <c r="B20" s="146">
        <v>21</v>
      </c>
      <c r="C20" s="146">
        <v>40</v>
      </c>
      <c r="D20" s="146">
        <v>40</v>
      </c>
      <c r="E20" s="146">
        <v>60</v>
      </c>
      <c r="F20" s="146">
        <v>70</v>
      </c>
      <c r="G20" s="146">
        <v>80</v>
      </c>
      <c r="H20" s="147">
        <v>90</v>
      </c>
      <c r="I20" s="145"/>
    </row>
    <row r="23" spans="1:9" x14ac:dyDescent="0.25">
      <c r="A23" s="174" t="s">
        <v>89</v>
      </c>
      <c r="B23" s="175" t="s">
        <v>95</v>
      </c>
      <c r="C23" s="177"/>
      <c r="D23" s="178"/>
    </row>
    <row r="24" spans="1:9" x14ac:dyDescent="0.25">
      <c r="A24" s="171" t="s">
        <v>81</v>
      </c>
      <c r="B24" s="171" t="s">
        <v>93</v>
      </c>
    </row>
    <row r="25" spans="1:9" x14ac:dyDescent="0.25">
      <c r="A25" s="172" t="s">
        <v>91</v>
      </c>
    </row>
    <row r="26" spans="1:9" x14ac:dyDescent="0.25">
      <c r="A26" s="171" t="s">
        <v>101</v>
      </c>
      <c r="B26" s="173" t="s">
        <v>94</v>
      </c>
      <c r="C26" s="173" t="s">
        <v>104</v>
      </c>
    </row>
    <row r="27" spans="1:9" x14ac:dyDescent="0.25">
      <c r="A27" s="171" t="s">
        <v>102</v>
      </c>
      <c r="B27" s="171" t="s">
        <v>94</v>
      </c>
      <c r="C27" s="173" t="s">
        <v>104</v>
      </c>
    </row>
    <row r="28" spans="1:9" x14ac:dyDescent="0.25">
      <c r="A28" s="171" t="s">
        <v>79</v>
      </c>
      <c r="B28" s="171" t="s">
        <v>93</v>
      </c>
    </row>
    <row r="29" spans="1:9" x14ac:dyDescent="0.25">
      <c r="A29" s="171" t="s">
        <v>83</v>
      </c>
      <c r="B29" s="171" t="s">
        <v>93</v>
      </c>
    </row>
    <row r="30" spans="1:9" x14ac:dyDescent="0.25">
      <c r="A30" s="171" t="s">
        <v>80</v>
      </c>
      <c r="B30" s="171" t="s">
        <v>93</v>
      </c>
    </row>
    <row r="31" spans="1:9" x14ac:dyDescent="0.25">
      <c r="A31" s="171" t="s">
        <v>82</v>
      </c>
      <c r="B31" s="171" t="s">
        <v>93</v>
      </c>
    </row>
    <row r="32" spans="1:9" x14ac:dyDescent="0.25">
      <c r="A32" s="171" t="s">
        <v>103</v>
      </c>
      <c r="B32" s="171" t="s">
        <v>93</v>
      </c>
    </row>
    <row r="33" spans="1:2" x14ac:dyDescent="0.25">
      <c r="A33" s="171" t="s">
        <v>84</v>
      </c>
      <c r="B33" s="171" t="s">
        <v>93</v>
      </c>
    </row>
  </sheetData>
  <mergeCells count="4">
    <mergeCell ref="B9:H9"/>
    <mergeCell ref="B12:H12"/>
    <mergeCell ref="B15:H15"/>
    <mergeCell ref="B18:H18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15C1-5A1A-47A1-8DF9-1ABFF823FA22}">
  <sheetPr>
    <pageSetUpPr fitToPage="1"/>
  </sheetPr>
  <dimension ref="A2:M34"/>
  <sheetViews>
    <sheetView topLeftCell="A3" zoomScaleNormal="100" workbookViewId="0">
      <selection activeCell="F8" sqref="F8"/>
    </sheetView>
  </sheetViews>
  <sheetFormatPr defaultColWidth="8.7109375" defaultRowHeight="15" x14ac:dyDescent="0.25"/>
  <cols>
    <col min="1" max="1" width="47.42578125" style="12" customWidth="1"/>
    <col min="2" max="5" width="14.28515625" style="12" customWidth="1"/>
    <col min="6" max="7" width="18.28515625" style="12" customWidth="1"/>
    <col min="8" max="9" width="18.42578125" style="12" customWidth="1"/>
    <col min="10" max="10" width="18.7109375" style="12" customWidth="1"/>
    <col min="11" max="11" width="18.5703125" style="12" customWidth="1"/>
    <col min="12" max="12" width="14.42578125" style="12" customWidth="1"/>
    <col min="13" max="16384" width="8.7109375" style="12"/>
  </cols>
  <sheetData>
    <row r="2" spans="1:13" ht="15.75" thickBot="1" x14ac:dyDescent="0.3"/>
    <row r="3" spans="1:13" ht="190.15" customHeight="1" thickBot="1" x14ac:dyDescent="0.3">
      <c r="A3" s="45" t="s">
        <v>51</v>
      </c>
      <c r="B3" s="55" t="s">
        <v>5</v>
      </c>
      <c r="C3" s="55">
        <v>2023</v>
      </c>
      <c r="D3" s="56">
        <v>2024</v>
      </c>
      <c r="E3" s="55">
        <v>2025</v>
      </c>
      <c r="F3" s="55">
        <v>2026</v>
      </c>
      <c r="G3" s="24" t="s">
        <v>22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  <c r="M3" s="26" t="s">
        <v>28</v>
      </c>
    </row>
    <row r="4" spans="1:13" ht="30" x14ac:dyDescent="0.25">
      <c r="A4" s="51" t="s">
        <v>52</v>
      </c>
      <c r="B4" s="112"/>
      <c r="C4" s="57"/>
      <c r="D4" s="94"/>
      <c r="E4" s="98"/>
      <c r="F4" s="98"/>
      <c r="M4" s="59"/>
    </row>
    <row r="5" spans="1:13" ht="30" x14ac:dyDescent="0.25">
      <c r="A5" s="50" t="s">
        <v>17</v>
      </c>
      <c r="B5" s="113">
        <f>SUM(C5:F5)</f>
        <v>7590277</v>
      </c>
      <c r="C5" s="95">
        <v>0</v>
      </c>
      <c r="D5" s="165">
        <v>140837</v>
      </c>
      <c r="E5" s="165">
        <v>1889393</v>
      </c>
      <c r="F5" s="61">
        <v>5560047</v>
      </c>
      <c r="G5" s="62" t="s">
        <v>29</v>
      </c>
      <c r="H5" s="62" t="s">
        <v>29</v>
      </c>
      <c r="I5" s="62" t="s">
        <v>29</v>
      </c>
      <c r="J5" s="62" t="s">
        <v>29</v>
      </c>
      <c r="K5" s="62" t="s">
        <v>29</v>
      </c>
      <c r="L5" s="62" t="s">
        <v>29</v>
      </c>
      <c r="M5" s="63" t="s">
        <v>29</v>
      </c>
    </row>
    <row r="6" spans="1:13" ht="30" x14ac:dyDescent="0.25">
      <c r="A6" s="52" t="s">
        <v>18</v>
      </c>
      <c r="B6" s="113">
        <f>SUM(C6:F6)</f>
        <v>37200</v>
      </c>
      <c r="C6" s="95">
        <v>0</v>
      </c>
      <c r="D6" s="165">
        <v>0</v>
      </c>
      <c r="E6" s="166">
        <v>13814</v>
      </c>
      <c r="F6" s="164">
        <v>23386</v>
      </c>
      <c r="G6" s="62" t="s">
        <v>29</v>
      </c>
      <c r="H6" s="62" t="s">
        <v>29</v>
      </c>
      <c r="I6" s="62" t="s">
        <v>29</v>
      </c>
      <c r="J6" s="62" t="s">
        <v>29</v>
      </c>
      <c r="K6" s="62" t="s">
        <v>29</v>
      </c>
      <c r="L6" s="62" t="s">
        <v>29</v>
      </c>
      <c r="M6" s="63" t="s">
        <v>29</v>
      </c>
    </row>
    <row r="7" spans="1:13" x14ac:dyDescent="0.25">
      <c r="A7" s="50" t="s">
        <v>53</v>
      </c>
      <c r="B7" s="113">
        <f>SUM(C7:F7)</f>
        <v>2044431</v>
      </c>
      <c r="C7" s="95">
        <v>24055</v>
      </c>
      <c r="D7" s="165">
        <v>314899</v>
      </c>
      <c r="E7" s="166">
        <v>672013</v>
      </c>
      <c r="F7" s="164">
        <v>1033464</v>
      </c>
      <c r="G7" s="62" t="s">
        <v>29</v>
      </c>
      <c r="H7" s="62" t="s">
        <v>29</v>
      </c>
      <c r="I7" s="62" t="s">
        <v>29</v>
      </c>
      <c r="J7" s="62" t="s">
        <v>29</v>
      </c>
      <c r="K7" s="62" t="s">
        <v>29</v>
      </c>
      <c r="L7" s="62" t="s">
        <v>29</v>
      </c>
      <c r="M7" s="63" t="s">
        <v>29</v>
      </c>
    </row>
    <row r="8" spans="1:13" ht="15.75" thickBot="1" x14ac:dyDescent="0.3">
      <c r="A8" s="107" t="s">
        <v>48</v>
      </c>
      <c r="B8" s="114">
        <f>SUM(C8:F8)</f>
        <v>91280</v>
      </c>
      <c r="C8" s="167">
        <v>0</v>
      </c>
      <c r="D8" s="169">
        <v>29280</v>
      </c>
      <c r="E8" s="168">
        <v>62000</v>
      </c>
      <c r="F8" s="139">
        <v>0</v>
      </c>
      <c r="G8" s="62" t="s">
        <v>29</v>
      </c>
      <c r="H8" s="62" t="s">
        <v>29</v>
      </c>
      <c r="I8" s="62" t="s">
        <v>29</v>
      </c>
      <c r="J8" s="62" t="s">
        <v>29</v>
      </c>
      <c r="K8" s="62" t="s">
        <v>29</v>
      </c>
      <c r="L8" s="62" t="s">
        <v>29</v>
      </c>
      <c r="M8" s="63" t="s">
        <v>29</v>
      </c>
    </row>
    <row r="9" spans="1:13" ht="15.75" thickBot="1" x14ac:dyDescent="0.3">
      <c r="A9" s="83" t="s">
        <v>30</v>
      </c>
      <c r="B9" s="115">
        <f>SUM(C9:F9)</f>
        <v>9763188</v>
      </c>
      <c r="C9" s="84">
        <f>SUM(C5:C8)</f>
        <v>24055</v>
      </c>
      <c r="D9" s="102">
        <f>SUM(D5:D8)</f>
        <v>485016</v>
      </c>
      <c r="E9" s="84">
        <f>SUM(E5:E8)</f>
        <v>2637220</v>
      </c>
      <c r="F9" s="84">
        <f>SUM(F5:F8)</f>
        <v>6616897</v>
      </c>
      <c r="G9" s="68"/>
      <c r="H9" s="69"/>
      <c r="I9" s="69"/>
      <c r="J9" s="69"/>
      <c r="K9" s="69"/>
      <c r="L9" s="69"/>
      <c r="M9" s="70"/>
    </row>
    <row r="10" spans="1:13" ht="15.75" thickBot="1" x14ac:dyDescent="0.3"/>
    <row r="11" spans="1:13" ht="14.45" customHeight="1" x14ac:dyDescent="0.25">
      <c r="A11" s="1" t="s">
        <v>31</v>
      </c>
      <c r="B11" s="197" t="s">
        <v>68</v>
      </c>
      <c r="C11" s="198"/>
      <c r="D11" s="198"/>
      <c r="E11" s="198"/>
      <c r="F11" s="198"/>
      <c r="G11" s="198"/>
      <c r="H11" s="199"/>
    </row>
    <row r="12" spans="1:13" ht="30" x14ac:dyDescent="0.25">
      <c r="A12" s="2" t="s">
        <v>33</v>
      </c>
      <c r="B12" s="132" t="s">
        <v>34</v>
      </c>
      <c r="C12" s="133" t="s">
        <v>35</v>
      </c>
      <c r="D12" s="133" t="s">
        <v>36</v>
      </c>
      <c r="E12" s="133" t="s">
        <v>37</v>
      </c>
      <c r="F12" s="133" t="s">
        <v>38</v>
      </c>
      <c r="G12" s="133" t="s">
        <v>39</v>
      </c>
      <c r="H12" s="134" t="s">
        <v>70</v>
      </c>
      <c r="I12" s="143"/>
    </row>
    <row r="13" spans="1:13" ht="15.75" thickBot="1" x14ac:dyDescent="0.3">
      <c r="A13" s="3" t="s">
        <v>40</v>
      </c>
      <c r="B13" s="135">
        <v>0</v>
      </c>
      <c r="C13" s="135">
        <v>0</v>
      </c>
      <c r="D13" s="135">
        <v>0</v>
      </c>
      <c r="E13" s="135">
        <v>1700000</v>
      </c>
      <c r="F13" s="135">
        <v>1700000</v>
      </c>
      <c r="G13" s="135">
        <v>1700000</v>
      </c>
      <c r="H13" s="136">
        <v>1700000</v>
      </c>
      <c r="I13" s="144"/>
    </row>
    <row r="14" spans="1:13" ht="14.45" customHeight="1" x14ac:dyDescent="0.25">
      <c r="A14" s="1" t="s">
        <v>41</v>
      </c>
      <c r="B14" s="197" t="s">
        <v>42</v>
      </c>
      <c r="C14" s="198"/>
      <c r="D14" s="198"/>
      <c r="E14" s="198"/>
      <c r="F14" s="198"/>
      <c r="G14" s="198"/>
      <c r="H14" s="199"/>
    </row>
    <row r="15" spans="1:13" ht="30" x14ac:dyDescent="0.25">
      <c r="A15" s="2" t="s">
        <v>33</v>
      </c>
      <c r="B15" s="132" t="s">
        <v>34</v>
      </c>
      <c r="C15" s="133" t="s">
        <v>35</v>
      </c>
      <c r="D15" s="133" t="s">
        <v>36</v>
      </c>
      <c r="E15" s="133" t="s">
        <v>37</v>
      </c>
      <c r="F15" s="133" t="s">
        <v>38</v>
      </c>
      <c r="G15" s="133" t="s">
        <v>39</v>
      </c>
      <c r="H15" s="134" t="s">
        <v>70</v>
      </c>
      <c r="I15" s="143"/>
    </row>
    <row r="16" spans="1:13" ht="15.75" thickBot="1" x14ac:dyDescent="0.3">
      <c r="A16" s="3" t="s">
        <v>40</v>
      </c>
      <c r="B16" s="135">
        <v>0</v>
      </c>
      <c r="C16" s="180">
        <v>0</v>
      </c>
      <c r="D16" s="180">
        <v>4</v>
      </c>
      <c r="E16" s="180">
        <v>10</v>
      </c>
      <c r="F16" s="180">
        <v>13</v>
      </c>
      <c r="G16" s="180">
        <v>13</v>
      </c>
      <c r="H16" s="183">
        <v>15</v>
      </c>
      <c r="I16" s="144"/>
    </row>
    <row r="17" spans="1:9" ht="29.1" customHeight="1" x14ac:dyDescent="0.25">
      <c r="A17" s="1" t="s">
        <v>41</v>
      </c>
      <c r="B17" s="197" t="s">
        <v>67</v>
      </c>
      <c r="C17" s="198"/>
      <c r="D17" s="198"/>
      <c r="E17" s="198"/>
      <c r="F17" s="198"/>
      <c r="G17" s="198"/>
      <c r="H17" s="199"/>
    </row>
    <row r="18" spans="1:9" ht="30" x14ac:dyDescent="0.25">
      <c r="A18" s="2" t="s">
        <v>33</v>
      </c>
      <c r="B18" s="132" t="s">
        <v>34</v>
      </c>
      <c r="C18" s="133" t="s">
        <v>35</v>
      </c>
      <c r="D18" s="133" t="s">
        <v>36</v>
      </c>
      <c r="E18" s="133" t="s">
        <v>37</v>
      </c>
      <c r="F18" s="133" t="s">
        <v>38</v>
      </c>
      <c r="G18" s="133" t="s">
        <v>39</v>
      </c>
      <c r="H18" s="134" t="s">
        <v>70</v>
      </c>
      <c r="I18" s="143"/>
    </row>
    <row r="19" spans="1:9" ht="15.75" thickBot="1" x14ac:dyDescent="0.3">
      <c r="A19" s="140" t="s">
        <v>40</v>
      </c>
      <c r="B19" s="141">
        <v>0</v>
      </c>
      <c r="C19" s="141">
        <v>0</v>
      </c>
      <c r="D19" s="141">
        <v>2</v>
      </c>
      <c r="E19" s="141">
        <v>5</v>
      </c>
      <c r="F19" s="141">
        <v>6</v>
      </c>
      <c r="G19" s="141">
        <v>6</v>
      </c>
      <c r="H19" s="142">
        <v>6</v>
      </c>
      <c r="I19" s="144"/>
    </row>
    <row r="20" spans="1:9" ht="29.1" customHeight="1" x14ac:dyDescent="0.25">
      <c r="A20" s="148" t="s">
        <v>44</v>
      </c>
      <c r="B20" s="197" t="s">
        <v>45</v>
      </c>
      <c r="C20" s="198"/>
      <c r="D20" s="198"/>
      <c r="E20" s="198"/>
      <c r="F20" s="198"/>
      <c r="G20" s="198"/>
      <c r="H20" s="199"/>
    </row>
    <row r="21" spans="1:9" ht="30" x14ac:dyDescent="0.25">
      <c r="A21" s="2" t="s">
        <v>33</v>
      </c>
      <c r="B21" s="132" t="s">
        <v>34</v>
      </c>
      <c r="C21" s="133" t="s">
        <v>35</v>
      </c>
      <c r="D21" s="133" t="s">
        <v>36</v>
      </c>
      <c r="E21" s="133" t="s">
        <v>37</v>
      </c>
      <c r="F21" s="133" t="s">
        <v>38</v>
      </c>
      <c r="G21" s="133" t="s">
        <v>39</v>
      </c>
      <c r="H21" s="134" t="s">
        <v>70</v>
      </c>
      <c r="I21" s="143"/>
    </row>
    <row r="22" spans="1:9" ht="15.75" thickBot="1" x14ac:dyDescent="0.3">
      <c r="A22" s="3" t="s">
        <v>40</v>
      </c>
      <c r="B22" s="146">
        <v>0</v>
      </c>
      <c r="C22" s="146">
        <v>0</v>
      </c>
      <c r="D22" s="146">
        <v>70</v>
      </c>
      <c r="E22" s="146">
        <v>80</v>
      </c>
      <c r="F22" s="146">
        <v>82</v>
      </c>
      <c r="G22" s="146">
        <v>85</v>
      </c>
      <c r="H22" s="147">
        <v>90</v>
      </c>
      <c r="I22" s="145"/>
    </row>
    <row r="25" spans="1:9" x14ac:dyDescent="0.25">
      <c r="A25" s="174" t="s">
        <v>89</v>
      </c>
      <c r="B25" s="175" t="s">
        <v>95</v>
      </c>
      <c r="C25" s="177"/>
      <c r="D25" s="178"/>
    </row>
    <row r="26" spans="1:9" x14ac:dyDescent="0.25">
      <c r="A26" s="171" t="s">
        <v>105</v>
      </c>
      <c r="B26" s="171" t="s">
        <v>93</v>
      </c>
    </row>
    <row r="27" spans="1:9" x14ac:dyDescent="0.25">
      <c r="A27" s="172" t="s">
        <v>91</v>
      </c>
    </row>
    <row r="28" spans="1:9" x14ac:dyDescent="0.25">
      <c r="A28" s="179" t="s">
        <v>99</v>
      </c>
      <c r="B28" s="173" t="s">
        <v>93</v>
      </c>
    </row>
    <row r="29" spans="1:9" x14ac:dyDescent="0.25">
      <c r="A29" s="171" t="s">
        <v>106</v>
      </c>
      <c r="B29" s="171" t="s">
        <v>93</v>
      </c>
      <c r="C29" s="173"/>
    </row>
    <row r="30" spans="1:9" x14ac:dyDescent="0.25">
      <c r="A30" s="171" t="s">
        <v>107</v>
      </c>
      <c r="B30" s="171" t="s">
        <v>93</v>
      </c>
    </row>
    <row r="31" spans="1:9" x14ac:dyDescent="0.25">
      <c r="A31" s="171" t="s">
        <v>108</v>
      </c>
      <c r="B31" s="171" t="s">
        <v>93</v>
      </c>
    </row>
    <row r="32" spans="1:9" x14ac:dyDescent="0.25">
      <c r="A32" s="171" t="s">
        <v>110</v>
      </c>
      <c r="B32" s="171" t="s">
        <v>93</v>
      </c>
      <c r="C32" s="173" t="s">
        <v>104</v>
      </c>
    </row>
    <row r="33" spans="1:2" x14ac:dyDescent="0.25">
      <c r="A33" s="171"/>
      <c r="B33" s="171"/>
    </row>
    <row r="34" spans="1:2" x14ac:dyDescent="0.25">
      <c r="A34" s="187"/>
      <c r="B34" s="187"/>
    </row>
  </sheetData>
  <mergeCells count="4">
    <mergeCell ref="B11:H11"/>
    <mergeCell ref="B14:H14"/>
    <mergeCell ref="B17:H17"/>
    <mergeCell ref="B20:H20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ABC4-57A2-42FA-9CD6-E87C17E3498D}">
  <sheetPr>
    <pageSetUpPr fitToPage="1"/>
  </sheetPr>
  <dimension ref="A2:M33"/>
  <sheetViews>
    <sheetView topLeftCell="A3" workbookViewId="0">
      <selection activeCell="G6" sqref="G6"/>
    </sheetView>
  </sheetViews>
  <sheetFormatPr defaultColWidth="8.7109375" defaultRowHeight="15" x14ac:dyDescent="0.25"/>
  <cols>
    <col min="1" max="1" width="52.28515625" style="5" customWidth="1"/>
    <col min="2" max="5" width="14.28515625" style="5" customWidth="1"/>
    <col min="6" max="6" width="15.140625" style="5" customWidth="1"/>
    <col min="7" max="7" width="18.28515625" style="5" customWidth="1"/>
    <col min="8" max="9" width="18.42578125" style="5" customWidth="1"/>
    <col min="10" max="10" width="18.7109375" style="5" customWidth="1"/>
    <col min="11" max="11" width="18.5703125" style="5" customWidth="1"/>
    <col min="12" max="12" width="15.7109375" style="5" customWidth="1"/>
    <col min="13" max="16384" width="8.7109375" style="5"/>
  </cols>
  <sheetData>
    <row r="2" spans="1:13" ht="15.75" thickBot="1" x14ac:dyDescent="0.3"/>
    <row r="3" spans="1:13" ht="199.5" customHeight="1" thickBot="1" x14ac:dyDescent="0.3">
      <c r="A3" s="33" t="s">
        <v>54</v>
      </c>
      <c r="B3" s="33" t="s">
        <v>5</v>
      </c>
      <c r="C3" s="34">
        <v>2023</v>
      </c>
      <c r="D3" s="34">
        <v>2024</v>
      </c>
      <c r="E3" s="55">
        <v>2025</v>
      </c>
      <c r="F3" s="55">
        <v>2026</v>
      </c>
      <c r="G3" s="24" t="s">
        <v>22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  <c r="M3" s="26" t="s">
        <v>28</v>
      </c>
    </row>
    <row r="4" spans="1:13" x14ac:dyDescent="0.25">
      <c r="A4" s="51" t="s">
        <v>55</v>
      </c>
      <c r="B4" s="51"/>
      <c r="C4" s="44"/>
      <c r="D4" s="43"/>
      <c r="E4" s="98"/>
      <c r="F4" s="98"/>
      <c r="M4" s="27"/>
    </row>
    <row r="5" spans="1:13" ht="30" x14ac:dyDescent="0.25">
      <c r="A5" s="50" t="s">
        <v>17</v>
      </c>
      <c r="B5" s="106">
        <f>SUM(C5:F5)</f>
        <v>16118171</v>
      </c>
      <c r="C5" s="22">
        <v>136162</v>
      </c>
      <c r="D5" s="40">
        <v>672569</v>
      </c>
      <c r="E5" s="60">
        <v>1372740</v>
      </c>
      <c r="F5" s="60">
        <v>13936700</v>
      </c>
      <c r="G5" s="28" t="s">
        <v>29</v>
      </c>
      <c r="H5" s="28" t="s">
        <v>29</v>
      </c>
      <c r="I5" s="28" t="s">
        <v>29</v>
      </c>
      <c r="J5" s="28" t="s">
        <v>29</v>
      </c>
      <c r="K5" s="28" t="s">
        <v>29</v>
      </c>
      <c r="L5" s="28" t="s">
        <v>29</v>
      </c>
      <c r="M5" s="29" t="s">
        <v>29</v>
      </c>
    </row>
    <row r="6" spans="1:13" ht="30" x14ac:dyDescent="0.25">
      <c r="A6" s="52" t="s">
        <v>18</v>
      </c>
      <c r="B6" s="106">
        <f>SUM(C6:F6)</f>
        <v>1453273</v>
      </c>
      <c r="C6" s="22">
        <v>20873</v>
      </c>
      <c r="D6" s="40">
        <v>221612</v>
      </c>
      <c r="E6" s="103">
        <v>424050</v>
      </c>
      <c r="F6" s="103">
        <v>786738</v>
      </c>
      <c r="G6" s="28" t="s">
        <v>29</v>
      </c>
      <c r="H6" s="28" t="s">
        <v>29</v>
      </c>
      <c r="I6" s="28" t="s">
        <v>29</v>
      </c>
      <c r="J6" s="28" t="s">
        <v>29</v>
      </c>
      <c r="K6" s="28" t="s">
        <v>29</v>
      </c>
      <c r="L6" s="28" t="s">
        <v>29</v>
      </c>
      <c r="M6" s="29" t="s">
        <v>29</v>
      </c>
    </row>
    <row r="7" spans="1:13" x14ac:dyDescent="0.25">
      <c r="A7" s="184" t="s">
        <v>53</v>
      </c>
      <c r="B7" s="106">
        <f>SUM(C7:F7)</f>
        <v>22072</v>
      </c>
      <c r="C7" s="185">
        <v>0</v>
      </c>
      <c r="D7" s="186">
        <v>0</v>
      </c>
      <c r="E7" s="103">
        <v>0</v>
      </c>
      <c r="F7" s="103">
        <v>22072</v>
      </c>
      <c r="G7" s="28"/>
      <c r="H7" s="28"/>
      <c r="I7" s="28"/>
      <c r="J7" s="28"/>
      <c r="K7" s="28"/>
      <c r="L7" s="28"/>
      <c r="M7" s="29"/>
    </row>
    <row r="8" spans="1:13" ht="15.75" thickBot="1" x14ac:dyDescent="0.3">
      <c r="A8" s="53" t="s">
        <v>48</v>
      </c>
      <c r="B8" s="105">
        <f>SUM(C8:F8)</f>
        <v>228483</v>
      </c>
      <c r="C8" s="47">
        <v>47125</v>
      </c>
      <c r="D8" s="48">
        <v>62759</v>
      </c>
      <c r="E8" s="103">
        <v>57907</v>
      </c>
      <c r="F8" s="103">
        <v>60692</v>
      </c>
      <c r="G8" s="28" t="s">
        <v>29</v>
      </c>
      <c r="H8" s="28" t="s">
        <v>29</v>
      </c>
      <c r="I8" s="28" t="s">
        <v>29</v>
      </c>
      <c r="J8" s="28" t="s">
        <v>29</v>
      </c>
      <c r="K8" s="28" t="s">
        <v>29</v>
      </c>
      <c r="L8" s="28" t="s">
        <v>29</v>
      </c>
      <c r="M8" s="29" t="s">
        <v>29</v>
      </c>
    </row>
    <row r="9" spans="1:13" ht="15.75" thickBot="1" x14ac:dyDescent="0.3">
      <c r="A9" s="54" t="s">
        <v>30</v>
      </c>
      <c r="B9" s="111">
        <f>SUM(C9:F9)</f>
        <v>17821999</v>
      </c>
      <c r="C9" s="20">
        <f>SUM(C5:C8)</f>
        <v>204160</v>
      </c>
      <c r="D9" s="21">
        <f>SUM(D5:D8)</f>
        <v>956940</v>
      </c>
      <c r="E9" s="84">
        <f>SUM(E5:E8)</f>
        <v>1854697</v>
      </c>
      <c r="F9" s="84">
        <f>SUM(F5:F8)</f>
        <v>14806202</v>
      </c>
      <c r="G9" s="30"/>
      <c r="H9" s="31"/>
      <c r="I9" s="31"/>
      <c r="J9" s="31"/>
      <c r="K9" s="31"/>
      <c r="L9" s="31"/>
      <c r="M9" s="32"/>
    </row>
    <row r="10" spans="1:13" ht="15.75" thickBot="1" x14ac:dyDescent="0.3"/>
    <row r="11" spans="1:13" ht="14.45" customHeight="1" x14ac:dyDescent="0.25">
      <c r="A11" s="1" t="s">
        <v>31</v>
      </c>
      <c r="B11" s="197" t="s">
        <v>68</v>
      </c>
      <c r="C11" s="198"/>
      <c r="D11" s="198"/>
      <c r="E11" s="198"/>
      <c r="F11" s="198"/>
      <c r="G11" s="198"/>
      <c r="H11" s="199"/>
      <c r="I11" s="12"/>
    </row>
    <row r="12" spans="1:13" ht="30" x14ac:dyDescent="0.25">
      <c r="A12" s="2" t="s">
        <v>33</v>
      </c>
      <c r="B12" s="132" t="s">
        <v>34</v>
      </c>
      <c r="C12" s="133" t="s">
        <v>35</v>
      </c>
      <c r="D12" s="133" t="s">
        <v>36</v>
      </c>
      <c r="E12" s="133" t="s">
        <v>37</v>
      </c>
      <c r="F12" s="133" t="s">
        <v>38</v>
      </c>
      <c r="G12" s="133" t="s">
        <v>39</v>
      </c>
      <c r="H12" s="134" t="s">
        <v>70</v>
      </c>
      <c r="I12" s="143"/>
    </row>
    <row r="13" spans="1:13" ht="15.75" thickBot="1" x14ac:dyDescent="0.3">
      <c r="A13" s="3" t="s">
        <v>40</v>
      </c>
      <c r="B13" s="135">
        <v>0</v>
      </c>
      <c r="C13" s="135">
        <v>0</v>
      </c>
      <c r="D13" s="135">
        <v>0</v>
      </c>
      <c r="E13" s="135">
        <v>0</v>
      </c>
      <c r="F13" s="135">
        <v>96000</v>
      </c>
      <c r="G13" s="135">
        <v>201000</v>
      </c>
      <c r="H13" s="136">
        <v>203500</v>
      </c>
      <c r="I13" s="144"/>
    </row>
    <row r="14" spans="1:13" ht="14.45" customHeight="1" x14ac:dyDescent="0.25">
      <c r="A14" s="1" t="s">
        <v>41</v>
      </c>
      <c r="B14" s="197" t="s">
        <v>42</v>
      </c>
      <c r="C14" s="198"/>
      <c r="D14" s="198"/>
      <c r="E14" s="198"/>
      <c r="F14" s="198"/>
      <c r="G14" s="198"/>
      <c r="H14" s="199"/>
      <c r="I14" s="12"/>
    </row>
    <row r="15" spans="1:13" ht="30" x14ac:dyDescent="0.25">
      <c r="A15" s="2" t="s">
        <v>33</v>
      </c>
      <c r="B15" s="132" t="s">
        <v>34</v>
      </c>
      <c r="C15" s="133" t="s">
        <v>35</v>
      </c>
      <c r="D15" s="133" t="s">
        <v>36</v>
      </c>
      <c r="E15" s="133" t="s">
        <v>37</v>
      </c>
      <c r="F15" s="133" t="s">
        <v>38</v>
      </c>
      <c r="G15" s="133" t="s">
        <v>39</v>
      </c>
      <c r="H15" s="134" t="s">
        <v>70</v>
      </c>
      <c r="I15" s="143"/>
    </row>
    <row r="16" spans="1:13" ht="15.75" thickBot="1" x14ac:dyDescent="0.3">
      <c r="A16" s="3" t="s">
        <v>40</v>
      </c>
      <c r="B16" s="135">
        <v>0</v>
      </c>
      <c r="C16" s="135">
        <v>0</v>
      </c>
      <c r="D16" s="135">
        <v>0</v>
      </c>
      <c r="E16" s="135">
        <v>7</v>
      </c>
      <c r="F16" s="135">
        <v>10</v>
      </c>
      <c r="G16" s="135">
        <v>13</v>
      </c>
      <c r="H16" s="136">
        <v>15</v>
      </c>
      <c r="I16" s="144"/>
    </row>
    <row r="17" spans="1:9" ht="29.1" customHeight="1" x14ac:dyDescent="0.25">
      <c r="A17" s="1" t="s">
        <v>41</v>
      </c>
      <c r="B17" s="197" t="s">
        <v>67</v>
      </c>
      <c r="C17" s="198"/>
      <c r="D17" s="198"/>
      <c r="E17" s="198"/>
      <c r="F17" s="198"/>
      <c r="G17" s="198"/>
      <c r="H17" s="199"/>
      <c r="I17" s="12"/>
    </row>
    <row r="18" spans="1:9" ht="30" x14ac:dyDescent="0.25">
      <c r="A18" s="2" t="s">
        <v>33</v>
      </c>
      <c r="B18" s="132" t="s">
        <v>34</v>
      </c>
      <c r="C18" s="133" t="s">
        <v>35</v>
      </c>
      <c r="D18" s="133" t="s">
        <v>36</v>
      </c>
      <c r="E18" s="133" t="s">
        <v>37</v>
      </c>
      <c r="F18" s="133" t="s">
        <v>38</v>
      </c>
      <c r="G18" s="133" t="s">
        <v>39</v>
      </c>
      <c r="H18" s="134" t="s">
        <v>70</v>
      </c>
      <c r="I18" s="143"/>
    </row>
    <row r="19" spans="1:9" ht="15.75" thickBot="1" x14ac:dyDescent="0.3">
      <c r="A19" s="140" t="s">
        <v>40</v>
      </c>
      <c r="B19" s="141">
        <v>0</v>
      </c>
      <c r="C19" s="141">
        <v>0</v>
      </c>
      <c r="D19" s="141">
        <v>0</v>
      </c>
      <c r="E19" s="141">
        <v>6</v>
      </c>
      <c r="F19" s="141">
        <v>6</v>
      </c>
      <c r="G19" s="141">
        <v>6</v>
      </c>
      <c r="H19" s="142">
        <v>6</v>
      </c>
      <c r="I19" s="144"/>
    </row>
    <row r="20" spans="1:9" ht="29.1" customHeight="1" x14ac:dyDescent="0.25">
      <c r="A20" s="148" t="s">
        <v>44</v>
      </c>
      <c r="B20" s="197" t="s">
        <v>45</v>
      </c>
      <c r="C20" s="198"/>
      <c r="D20" s="198"/>
      <c r="E20" s="198"/>
      <c r="F20" s="198"/>
      <c r="G20" s="198"/>
      <c r="H20" s="199"/>
      <c r="I20" s="12"/>
    </row>
    <row r="21" spans="1:9" ht="30" x14ac:dyDescent="0.25">
      <c r="A21" s="2" t="s">
        <v>33</v>
      </c>
      <c r="B21" s="132" t="s">
        <v>34</v>
      </c>
      <c r="C21" s="133" t="s">
        <v>35</v>
      </c>
      <c r="D21" s="133" t="s">
        <v>36</v>
      </c>
      <c r="E21" s="133" t="s">
        <v>37</v>
      </c>
      <c r="F21" s="133" t="s">
        <v>38</v>
      </c>
      <c r="G21" s="133" t="s">
        <v>39</v>
      </c>
      <c r="H21" s="134" t="s">
        <v>70</v>
      </c>
      <c r="I21" s="143"/>
    </row>
    <row r="22" spans="1:9" ht="15.75" thickBot="1" x14ac:dyDescent="0.3">
      <c r="A22" s="3" t="s">
        <v>40</v>
      </c>
      <c r="B22" s="146">
        <v>66</v>
      </c>
      <c r="C22" s="146">
        <v>68</v>
      </c>
      <c r="D22" s="146">
        <v>0</v>
      </c>
      <c r="E22" s="146">
        <v>0</v>
      </c>
      <c r="F22" s="146">
        <v>75</v>
      </c>
      <c r="G22" s="146">
        <v>80</v>
      </c>
      <c r="H22" s="147">
        <v>85</v>
      </c>
      <c r="I22" s="145"/>
    </row>
    <row r="25" spans="1:9" x14ac:dyDescent="0.25">
      <c r="A25" s="174" t="s">
        <v>89</v>
      </c>
      <c r="B25" s="175" t="s">
        <v>95</v>
      </c>
      <c r="C25" s="177"/>
      <c r="D25" s="178"/>
    </row>
    <row r="26" spans="1:9" x14ac:dyDescent="0.25">
      <c r="A26" s="171" t="s">
        <v>111</v>
      </c>
      <c r="B26" s="171" t="s">
        <v>93</v>
      </c>
      <c r="C26" s="12"/>
      <c r="D26" s="12"/>
    </row>
    <row r="27" spans="1:9" x14ac:dyDescent="0.25">
      <c r="A27" s="172" t="s">
        <v>91</v>
      </c>
      <c r="B27" s="12"/>
      <c r="C27" s="12"/>
      <c r="D27" s="12"/>
    </row>
    <row r="28" spans="1:9" x14ac:dyDescent="0.25">
      <c r="A28" s="179" t="s">
        <v>112</v>
      </c>
      <c r="B28" s="173" t="s">
        <v>93</v>
      </c>
      <c r="C28" s="12"/>
      <c r="D28" s="12"/>
    </row>
    <row r="29" spans="1:9" x14ac:dyDescent="0.25">
      <c r="A29" s="171" t="s">
        <v>113</v>
      </c>
      <c r="B29" s="171" t="s">
        <v>93</v>
      </c>
      <c r="C29" s="173"/>
      <c r="D29" s="12"/>
    </row>
    <row r="30" spans="1:9" x14ac:dyDescent="0.25">
      <c r="A30" s="171" t="s">
        <v>114</v>
      </c>
      <c r="B30" s="171" t="s">
        <v>93</v>
      </c>
      <c r="C30" s="12"/>
      <c r="D30" s="12"/>
    </row>
    <row r="31" spans="1:9" x14ac:dyDescent="0.25">
      <c r="A31" s="171" t="s">
        <v>115</v>
      </c>
      <c r="B31" s="171" t="s">
        <v>93</v>
      </c>
      <c r="C31" s="12"/>
      <c r="D31" s="12"/>
    </row>
    <row r="32" spans="1:9" x14ac:dyDescent="0.25">
      <c r="A32" s="171" t="s">
        <v>116</v>
      </c>
      <c r="B32" s="171" t="s">
        <v>93</v>
      </c>
      <c r="C32" s="12"/>
      <c r="D32" s="12"/>
    </row>
    <row r="33" spans="1:4" x14ac:dyDescent="0.25">
      <c r="A33" s="171"/>
      <c r="B33" s="171"/>
      <c r="C33" s="173"/>
      <c r="D33" s="12"/>
    </row>
  </sheetData>
  <mergeCells count="4">
    <mergeCell ref="B11:H11"/>
    <mergeCell ref="B14:H14"/>
    <mergeCell ref="B17:H17"/>
    <mergeCell ref="B20:H20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A850-F237-4F79-89F7-1E502806F4C2}">
  <sheetPr>
    <pageSetUpPr fitToPage="1"/>
  </sheetPr>
  <dimension ref="A2:M32"/>
  <sheetViews>
    <sheetView topLeftCell="A7" workbookViewId="0">
      <selection activeCell="C5" sqref="C5"/>
    </sheetView>
  </sheetViews>
  <sheetFormatPr defaultColWidth="8.7109375" defaultRowHeight="15" x14ac:dyDescent="0.25"/>
  <cols>
    <col min="1" max="1" width="52.28515625" style="5" customWidth="1"/>
    <col min="2" max="5" width="14.28515625" style="5" customWidth="1"/>
    <col min="6" max="6" width="14.7109375" style="5" customWidth="1"/>
    <col min="7" max="7" width="18.28515625" style="5" customWidth="1"/>
    <col min="8" max="9" width="18.42578125" style="5" customWidth="1"/>
    <col min="10" max="10" width="18.7109375" style="5" customWidth="1"/>
    <col min="11" max="11" width="18.5703125" style="5" customWidth="1"/>
    <col min="12" max="12" width="15.28515625" style="5" customWidth="1"/>
    <col min="13" max="16384" width="8.7109375" style="5"/>
  </cols>
  <sheetData>
    <row r="2" spans="1:13" ht="15.75" thickBot="1" x14ac:dyDescent="0.3"/>
    <row r="3" spans="1:13" ht="198" customHeight="1" thickBot="1" x14ac:dyDescent="0.3">
      <c r="A3" s="45" t="s">
        <v>56</v>
      </c>
      <c r="B3" s="45" t="s">
        <v>5</v>
      </c>
      <c r="C3" s="34">
        <v>2023</v>
      </c>
      <c r="D3" s="36">
        <v>2024</v>
      </c>
      <c r="E3" s="55">
        <v>2025</v>
      </c>
      <c r="F3" s="55">
        <v>2026</v>
      </c>
      <c r="G3" s="24" t="s">
        <v>22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  <c r="M3" s="26" t="s">
        <v>28</v>
      </c>
    </row>
    <row r="4" spans="1:13" x14ac:dyDescent="0.25">
      <c r="A4" s="35" t="s">
        <v>57</v>
      </c>
      <c r="B4" s="35"/>
      <c r="C4" s="42"/>
      <c r="D4" s="41"/>
      <c r="E4" s="41"/>
      <c r="F4" s="41"/>
      <c r="M4" s="27"/>
    </row>
    <row r="5" spans="1:13" ht="30" x14ac:dyDescent="0.25">
      <c r="A5" s="50" t="s">
        <v>17</v>
      </c>
      <c r="B5" s="106">
        <f>SUM(C5:F5)</f>
        <v>3497572.5</v>
      </c>
      <c r="C5" s="22">
        <v>0</v>
      </c>
      <c r="D5" s="103">
        <v>84189.5</v>
      </c>
      <c r="E5" s="103">
        <v>1206423</v>
      </c>
      <c r="F5" s="103">
        <v>2206960</v>
      </c>
      <c r="G5" s="28" t="s">
        <v>29</v>
      </c>
      <c r="H5" s="28" t="s">
        <v>29</v>
      </c>
      <c r="I5" s="28" t="s">
        <v>29</v>
      </c>
      <c r="J5" s="28" t="s">
        <v>29</v>
      </c>
      <c r="K5" s="28" t="s">
        <v>29</v>
      </c>
      <c r="L5" s="28" t="s">
        <v>29</v>
      </c>
      <c r="M5" s="29" t="s">
        <v>29</v>
      </c>
    </row>
    <row r="6" spans="1:13" ht="15.75" thickBot="1" x14ac:dyDescent="0.3">
      <c r="A6" s="23" t="s">
        <v>53</v>
      </c>
      <c r="B6" s="116">
        <f>SUM(C6:F6)</f>
        <v>609944.5</v>
      </c>
      <c r="C6" s="47">
        <v>0</v>
      </c>
      <c r="D6" s="103">
        <v>81875.5</v>
      </c>
      <c r="E6" s="103">
        <v>279775</v>
      </c>
      <c r="F6" s="103">
        <v>248294</v>
      </c>
      <c r="G6" s="28" t="s">
        <v>29</v>
      </c>
      <c r="H6" s="28" t="s">
        <v>29</v>
      </c>
      <c r="I6" s="28" t="s">
        <v>29</v>
      </c>
      <c r="J6" s="28" t="s">
        <v>29</v>
      </c>
      <c r="K6" s="28" t="s">
        <v>29</v>
      </c>
      <c r="L6" s="28" t="s">
        <v>29</v>
      </c>
      <c r="M6" s="29" t="s">
        <v>29</v>
      </c>
    </row>
    <row r="7" spans="1:13" ht="15.75" thickBot="1" x14ac:dyDescent="0.3">
      <c r="A7" s="19" t="s">
        <v>30</v>
      </c>
      <c r="B7" s="117">
        <f>SUM(C7:F7)</f>
        <v>4107517</v>
      </c>
      <c r="C7" s="20">
        <f>SUM(C5:C6)</f>
        <v>0</v>
      </c>
      <c r="D7" s="84">
        <f>SUM(D5:D6)</f>
        <v>166065</v>
      </c>
      <c r="E7" s="84">
        <f>SUM(E5:E6)</f>
        <v>1486198</v>
      </c>
      <c r="F7" s="84">
        <f>SUM(F5:F6)</f>
        <v>2455254</v>
      </c>
      <c r="G7" s="30"/>
      <c r="H7" s="31"/>
      <c r="I7" s="31"/>
      <c r="J7" s="31"/>
      <c r="K7" s="31"/>
      <c r="L7" s="31"/>
      <c r="M7" s="32"/>
    </row>
    <row r="8" spans="1:13" ht="15.75" thickBot="1" x14ac:dyDescent="0.3"/>
    <row r="9" spans="1:13" ht="14.45" customHeight="1" x14ac:dyDescent="0.25">
      <c r="A9" s="1" t="s">
        <v>31</v>
      </c>
      <c r="B9" s="197" t="s">
        <v>68</v>
      </c>
      <c r="C9" s="198"/>
      <c r="D9" s="198"/>
      <c r="E9" s="198"/>
      <c r="F9" s="198"/>
      <c r="G9" s="198"/>
      <c r="H9" s="199"/>
      <c r="I9" s="12"/>
    </row>
    <row r="10" spans="1:13" ht="30" x14ac:dyDescent="0.25">
      <c r="A10" s="2" t="s">
        <v>33</v>
      </c>
      <c r="B10" s="132" t="s">
        <v>34</v>
      </c>
      <c r="C10" s="133" t="s">
        <v>35</v>
      </c>
      <c r="D10" s="133" t="s">
        <v>36</v>
      </c>
      <c r="E10" s="133" t="s">
        <v>37</v>
      </c>
      <c r="F10" s="133" t="s">
        <v>38</v>
      </c>
      <c r="G10" s="133" t="s">
        <v>39</v>
      </c>
      <c r="H10" s="134" t="s">
        <v>70</v>
      </c>
      <c r="I10" s="143"/>
    </row>
    <row r="11" spans="1:13" ht="15.75" thickBot="1" x14ac:dyDescent="0.3">
      <c r="A11" s="3" t="s">
        <v>40</v>
      </c>
      <c r="B11" s="135">
        <v>0</v>
      </c>
      <c r="C11" s="135">
        <v>0</v>
      </c>
      <c r="D11" s="135">
        <v>0</v>
      </c>
      <c r="E11" s="135">
        <v>12500</v>
      </c>
      <c r="F11" s="135">
        <v>50000</v>
      </c>
      <c r="G11" s="135">
        <v>200000</v>
      </c>
      <c r="H11" s="135">
        <v>250000</v>
      </c>
      <c r="I11" s="144"/>
    </row>
    <row r="12" spans="1:13" ht="14.45" customHeight="1" x14ac:dyDescent="0.25">
      <c r="A12" s="1" t="s">
        <v>41</v>
      </c>
      <c r="B12" s="197" t="s">
        <v>69</v>
      </c>
      <c r="C12" s="198"/>
      <c r="D12" s="198"/>
      <c r="E12" s="198"/>
      <c r="F12" s="198"/>
      <c r="G12" s="198"/>
      <c r="H12" s="199"/>
      <c r="I12" s="12"/>
    </row>
    <row r="13" spans="1:13" ht="30" x14ac:dyDescent="0.25">
      <c r="A13" s="2" t="s">
        <v>33</v>
      </c>
      <c r="B13" s="132" t="s">
        <v>34</v>
      </c>
      <c r="C13" s="133" t="s">
        <v>35</v>
      </c>
      <c r="D13" s="133" t="s">
        <v>36</v>
      </c>
      <c r="E13" s="133" t="s">
        <v>37</v>
      </c>
      <c r="F13" s="133" t="s">
        <v>38</v>
      </c>
      <c r="G13" s="133" t="s">
        <v>39</v>
      </c>
      <c r="H13" s="134" t="s">
        <v>70</v>
      </c>
      <c r="I13" s="143"/>
    </row>
    <row r="14" spans="1:13" ht="15.75" thickBot="1" x14ac:dyDescent="0.3">
      <c r="A14" s="3" t="s">
        <v>40</v>
      </c>
      <c r="B14" s="135">
        <v>0</v>
      </c>
      <c r="C14" s="135">
        <v>0</v>
      </c>
      <c r="D14" s="135">
        <v>2</v>
      </c>
      <c r="E14" s="135">
        <v>3</v>
      </c>
      <c r="F14" s="135">
        <v>5</v>
      </c>
      <c r="G14" s="135">
        <v>7</v>
      </c>
      <c r="H14" s="136">
        <v>10</v>
      </c>
      <c r="I14" s="144"/>
    </row>
    <row r="15" spans="1:13" ht="29.1" customHeight="1" x14ac:dyDescent="0.25">
      <c r="A15" s="1" t="s">
        <v>41</v>
      </c>
      <c r="B15" s="197" t="s">
        <v>67</v>
      </c>
      <c r="C15" s="198"/>
      <c r="D15" s="198"/>
      <c r="E15" s="198"/>
      <c r="F15" s="198"/>
      <c r="G15" s="198"/>
      <c r="H15" s="199"/>
      <c r="I15" s="12"/>
    </row>
    <row r="16" spans="1:13" ht="30" x14ac:dyDescent="0.25">
      <c r="A16" s="2" t="s">
        <v>33</v>
      </c>
      <c r="B16" s="132" t="s">
        <v>34</v>
      </c>
      <c r="C16" s="133" t="s">
        <v>35</v>
      </c>
      <c r="D16" s="133" t="s">
        <v>36</v>
      </c>
      <c r="E16" s="133" t="s">
        <v>37</v>
      </c>
      <c r="F16" s="133" t="s">
        <v>38</v>
      </c>
      <c r="G16" s="133" t="s">
        <v>39</v>
      </c>
      <c r="H16" s="134" t="s">
        <v>70</v>
      </c>
      <c r="I16" s="143"/>
    </row>
    <row r="17" spans="1:9" ht="15.75" thickBot="1" x14ac:dyDescent="0.3">
      <c r="A17" s="140" t="s">
        <v>40</v>
      </c>
      <c r="B17" s="141">
        <v>0</v>
      </c>
      <c r="C17" s="141">
        <v>0</v>
      </c>
      <c r="D17" s="141">
        <v>2</v>
      </c>
      <c r="E17" s="141">
        <v>4</v>
      </c>
      <c r="F17" s="141">
        <v>4</v>
      </c>
      <c r="G17" s="141">
        <v>4</v>
      </c>
      <c r="H17" s="142">
        <v>4</v>
      </c>
      <c r="I17" s="144"/>
    </row>
    <row r="18" spans="1:9" ht="29.1" customHeight="1" x14ac:dyDescent="0.25">
      <c r="A18" s="148" t="s">
        <v>44</v>
      </c>
      <c r="B18" s="197" t="s">
        <v>45</v>
      </c>
      <c r="C18" s="198"/>
      <c r="D18" s="198"/>
      <c r="E18" s="198"/>
      <c r="F18" s="198"/>
      <c r="G18" s="198"/>
      <c r="H18" s="199"/>
      <c r="I18" s="12"/>
    </row>
    <row r="19" spans="1:9" ht="30" x14ac:dyDescent="0.25">
      <c r="A19" s="2" t="s">
        <v>33</v>
      </c>
      <c r="B19" s="132" t="s">
        <v>34</v>
      </c>
      <c r="C19" s="133" t="s">
        <v>35</v>
      </c>
      <c r="D19" s="133" t="s">
        <v>36</v>
      </c>
      <c r="E19" s="133" t="s">
        <v>37</v>
      </c>
      <c r="F19" s="133" t="s">
        <v>38</v>
      </c>
      <c r="G19" s="133" t="s">
        <v>39</v>
      </c>
      <c r="H19" s="134" t="s">
        <v>70</v>
      </c>
      <c r="I19" s="143"/>
    </row>
    <row r="20" spans="1:9" ht="15.75" thickBot="1" x14ac:dyDescent="0.3">
      <c r="A20" s="3" t="s">
        <v>40</v>
      </c>
      <c r="B20" s="146">
        <v>47</v>
      </c>
      <c r="C20" s="146">
        <v>50</v>
      </c>
      <c r="D20" s="146">
        <v>55</v>
      </c>
      <c r="E20" s="146">
        <v>60</v>
      </c>
      <c r="F20" s="146">
        <v>65</v>
      </c>
      <c r="G20" s="146">
        <v>70</v>
      </c>
      <c r="H20" s="147">
        <v>90</v>
      </c>
      <c r="I20" s="145"/>
    </row>
    <row r="23" spans="1:9" x14ac:dyDescent="0.25">
      <c r="A23" s="174" t="s">
        <v>89</v>
      </c>
      <c r="B23" s="175" t="s">
        <v>95</v>
      </c>
      <c r="C23" s="177"/>
      <c r="D23" s="178"/>
    </row>
    <row r="24" spans="1:9" x14ac:dyDescent="0.25">
      <c r="A24" s="171" t="s">
        <v>117</v>
      </c>
      <c r="B24" s="171" t="s">
        <v>93</v>
      </c>
      <c r="C24" s="12"/>
      <c r="D24" s="12"/>
    </row>
    <row r="25" spans="1:9" x14ac:dyDescent="0.25">
      <c r="A25" s="172" t="s">
        <v>91</v>
      </c>
      <c r="B25" s="12"/>
      <c r="C25" s="12"/>
      <c r="D25" s="12"/>
    </row>
    <row r="26" spans="1:9" x14ac:dyDescent="0.25">
      <c r="A26" s="179" t="s">
        <v>118</v>
      </c>
      <c r="B26" s="173" t="s">
        <v>93</v>
      </c>
      <c r="C26" s="12"/>
      <c r="D26" s="12"/>
    </row>
    <row r="27" spans="1:9" x14ac:dyDescent="0.25">
      <c r="A27" s="171" t="s">
        <v>119</v>
      </c>
      <c r="B27" s="171" t="s">
        <v>94</v>
      </c>
      <c r="C27" s="173" t="s">
        <v>104</v>
      </c>
      <c r="D27" s="12"/>
    </row>
    <row r="28" spans="1:9" x14ac:dyDescent="0.25">
      <c r="A28" s="171" t="s">
        <v>120</v>
      </c>
      <c r="B28" s="171" t="s">
        <v>93</v>
      </c>
      <c r="C28" s="12"/>
      <c r="D28" s="12"/>
    </row>
    <row r="29" spans="1:9" ht="30" x14ac:dyDescent="0.25">
      <c r="A29" s="171" t="s">
        <v>121</v>
      </c>
      <c r="B29" s="171" t="s">
        <v>93</v>
      </c>
      <c r="C29" s="12"/>
      <c r="D29" s="12"/>
    </row>
    <row r="30" spans="1:9" x14ac:dyDescent="0.25">
      <c r="A30" s="171"/>
      <c r="B30" s="171"/>
      <c r="C30" s="12"/>
      <c r="D30" s="12"/>
    </row>
    <row r="31" spans="1:9" x14ac:dyDescent="0.25">
      <c r="A31" s="171"/>
      <c r="B31" s="171"/>
      <c r="D31" s="12"/>
    </row>
    <row r="32" spans="1:9" x14ac:dyDescent="0.25">
      <c r="A32" s="171"/>
      <c r="B32" s="171"/>
      <c r="C32" s="12"/>
      <c r="D32" s="12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6B2B-DB2B-472E-A671-BB9620C01541}">
  <sheetPr>
    <pageSetUpPr fitToPage="1"/>
  </sheetPr>
  <dimension ref="A2:M30"/>
  <sheetViews>
    <sheetView topLeftCell="A5" workbookViewId="0">
      <selection activeCell="G17" sqref="G17"/>
    </sheetView>
  </sheetViews>
  <sheetFormatPr defaultColWidth="8.7109375" defaultRowHeight="15" x14ac:dyDescent="0.25"/>
  <cols>
    <col min="1" max="1" width="52.28515625" style="12" customWidth="1"/>
    <col min="2" max="5" width="14.28515625" style="12" customWidth="1"/>
    <col min="6" max="6" width="14.5703125" style="12" customWidth="1"/>
    <col min="7" max="7" width="18.28515625" style="12" customWidth="1"/>
    <col min="8" max="9" width="18.42578125" style="12" customWidth="1"/>
    <col min="10" max="10" width="18.7109375" style="12" customWidth="1"/>
    <col min="11" max="11" width="18.5703125" style="12" customWidth="1"/>
    <col min="12" max="12" width="15.140625" style="12" customWidth="1"/>
    <col min="13" max="16384" width="8.7109375" style="12"/>
  </cols>
  <sheetData>
    <row r="2" spans="1:13" ht="15.75" thickBot="1" x14ac:dyDescent="0.3"/>
    <row r="3" spans="1:13" ht="190.15" customHeight="1" thickBot="1" x14ac:dyDescent="0.3">
      <c r="A3" s="45" t="s">
        <v>58</v>
      </c>
      <c r="B3" s="45" t="s">
        <v>5</v>
      </c>
      <c r="C3" s="55">
        <v>2023</v>
      </c>
      <c r="D3" s="55">
        <v>2024</v>
      </c>
      <c r="E3" s="55">
        <v>2025</v>
      </c>
      <c r="F3" s="55">
        <v>2026</v>
      </c>
      <c r="G3" s="24" t="s">
        <v>22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  <c r="M3" s="26" t="s">
        <v>28</v>
      </c>
    </row>
    <row r="4" spans="1:13" x14ac:dyDescent="0.25">
      <c r="A4" s="51" t="s">
        <v>59</v>
      </c>
      <c r="B4" s="51"/>
      <c r="C4" s="57"/>
      <c r="D4" s="58"/>
      <c r="E4" s="41"/>
      <c r="F4" s="41"/>
      <c r="M4" s="59"/>
    </row>
    <row r="5" spans="1:13" ht="30" x14ac:dyDescent="0.25">
      <c r="A5" s="50" t="s">
        <v>17</v>
      </c>
      <c r="B5" s="106">
        <f>SUM(C5:F5)</f>
        <v>14473252</v>
      </c>
      <c r="C5" s="60">
        <v>0</v>
      </c>
      <c r="D5" s="61">
        <v>386926</v>
      </c>
      <c r="E5" s="103">
        <v>5233458.5</v>
      </c>
      <c r="F5" s="103">
        <v>8852867.5</v>
      </c>
      <c r="G5" s="62" t="s">
        <v>29</v>
      </c>
      <c r="H5" s="62" t="s">
        <v>29</v>
      </c>
      <c r="I5" s="62" t="s">
        <v>29</v>
      </c>
      <c r="J5" s="62" t="s">
        <v>29</v>
      </c>
      <c r="K5" s="62" t="s">
        <v>29</v>
      </c>
      <c r="L5" s="62" t="s">
        <v>29</v>
      </c>
      <c r="M5" s="63" t="s">
        <v>29</v>
      </c>
    </row>
    <row r="6" spans="1:13" ht="15.75" thickBot="1" x14ac:dyDescent="0.3">
      <c r="A6" s="53" t="s">
        <v>48</v>
      </c>
      <c r="B6" s="105">
        <f>SUM(C6:F6)</f>
        <v>347366</v>
      </c>
      <c r="C6" s="64">
        <v>0</v>
      </c>
      <c r="D6" s="65">
        <v>45100</v>
      </c>
      <c r="E6" s="103">
        <v>148086</v>
      </c>
      <c r="F6" s="103">
        <v>154180</v>
      </c>
      <c r="G6" s="62" t="s">
        <v>29</v>
      </c>
      <c r="H6" s="62" t="s">
        <v>29</v>
      </c>
      <c r="I6" s="62" t="s">
        <v>29</v>
      </c>
      <c r="J6" s="62" t="s">
        <v>29</v>
      </c>
      <c r="K6" s="62" t="s">
        <v>29</v>
      </c>
      <c r="L6" s="62" t="s">
        <v>29</v>
      </c>
      <c r="M6" s="63" t="s">
        <v>29</v>
      </c>
    </row>
    <row r="7" spans="1:13" ht="15.75" thickBot="1" x14ac:dyDescent="0.3">
      <c r="A7" s="54" t="s">
        <v>30</v>
      </c>
      <c r="B7" s="111">
        <f>SUM(C7:F7)</f>
        <v>14820618</v>
      </c>
      <c r="C7" s="66">
        <f>SUM(C5:C6)</f>
        <v>0</v>
      </c>
      <c r="D7" s="67">
        <f>SUM(D5:D6)</f>
        <v>432026</v>
      </c>
      <c r="E7" s="84">
        <f>SUM(E5:E6)</f>
        <v>5381544.5</v>
      </c>
      <c r="F7" s="84">
        <f>SUM(F5:F6)</f>
        <v>9007047.5</v>
      </c>
      <c r="G7" s="68"/>
      <c r="H7" s="69"/>
      <c r="I7" s="69"/>
      <c r="J7" s="69"/>
      <c r="K7" s="69"/>
      <c r="L7" s="69"/>
      <c r="M7" s="70"/>
    </row>
    <row r="8" spans="1:13" ht="15.75" thickBot="1" x14ac:dyDescent="0.3"/>
    <row r="9" spans="1:13" ht="14.45" customHeight="1" x14ac:dyDescent="0.25">
      <c r="A9" s="1" t="s">
        <v>31</v>
      </c>
      <c r="B9" s="197" t="s">
        <v>68</v>
      </c>
      <c r="C9" s="198"/>
      <c r="D9" s="198"/>
      <c r="E9" s="198"/>
      <c r="F9" s="198"/>
      <c r="G9" s="198"/>
      <c r="H9" s="199"/>
    </row>
    <row r="10" spans="1:13" ht="30" x14ac:dyDescent="0.25">
      <c r="A10" s="2" t="s">
        <v>33</v>
      </c>
      <c r="B10" s="132" t="s">
        <v>34</v>
      </c>
      <c r="C10" s="133" t="s">
        <v>35</v>
      </c>
      <c r="D10" s="133" t="s">
        <v>36</v>
      </c>
      <c r="E10" s="133" t="s">
        <v>37</v>
      </c>
      <c r="F10" s="133" t="s">
        <v>38</v>
      </c>
      <c r="G10" s="133" t="s">
        <v>39</v>
      </c>
      <c r="H10" s="134" t="s">
        <v>70</v>
      </c>
      <c r="I10" s="143"/>
    </row>
    <row r="11" spans="1:13" ht="15.75" thickBot="1" x14ac:dyDescent="0.3">
      <c r="A11" s="3" t="s">
        <v>40</v>
      </c>
      <c r="B11" s="135">
        <v>0</v>
      </c>
      <c r="C11" s="135">
        <v>0</v>
      </c>
      <c r="D11" s="135">
        <v>0</v>
      </c>
      <c r="E11" s="135">
        <v>24000</v>
      </c>
      <c r="F11" s="135">
        <v>1300000</v>
      </c>
      <c r="G11" s="170">
        <v>2400000</v>
      </c>
      <c r="H11" s="136">
        <v>2400000</v>
      </c>
      <c r="I11" s="144"/>
    </row>
    <row r="12" spans="1:13" ht="14.45" customHeight="1" x14ac:dyDescent="0.25">
      <c r="A12" s="1" t="s">
        <v>41</v>
      </c>
      <c r="B12" s="197" t="s">
        <v>42</v>
      </c>
      <c r="C12" s="198"/>
      <c r="D12" s="198"/>
      <c r="E12" s="198"/>
      <c r="F12" s="198"/>
      <c r="G12" s="198"/>
      <c r="H12" s="199"/>
    </row>
    <row r="13" spans="1:13" ht="30" x14ac:dyDescent="0.25">
      <c r="A13" s="2" t="s">
        <v>33</v>
      </c>
      <c r="B13" s="132" t="s">
        <v>34</v>
      </c>
      <c r="C13" s="133" t="s">
        <v>35</v>
      </c>
      <c r="D13" s="133" t="s">
        <v>36</v>
      </c>
      <c r="E13" s="133" t="s">
        <v>37</v>
      </c>
      <c r="F13" s="133" t="s">
        <v>38</v>
      </c>
      <c r="G13" s="133" t="s">
        <v>39</v>
      </c>
      <c r="H13" s="134" t="s">
        <v>70</v>
      </c>
      <c r="I13" s="143"/>
    </row>
    <row r="14" spans="1:13" ht="15.75" thickBot="1" x14ac:dyDescent="0.3">
      <c r="A14" s="3" t="s">
        <v>40</v>
      </c>
      <c r="B14" s="135">
        <v>0</v>
      </c>
      <c r="C14" s="135">
        <v>0</v>
      </c>
      <c r="D14" s="135">
        <v>6</v>
      </c>
      <c r="E14" s="135">
        <v>10</v>
      </c>
      <c r="F14" s="135">
        <v>11</v>
      </c>
      <c r="G14" s="135">
        <v>14</v>
      </c>
      <c r="H14" s="136">
        <v>15</v>
      </c>
      <c r="I14" s="144"/>
    </row>
    <row r="15" spans="1:13" ht="29.1" customHeight="1" x14ac:dyDescent="0.25">
      <c r="A15" s="1" t="s">
        <v>41</v>
      </c>
      <c r="B15" s="197" t="s">
        <v>67</v>
      </c>
      <c r="C15" s="198"/>
      <c r="D15" s="198"/>
      <c r="E15" s="198"/>
      <c r="F15" s="198"/>
      <c r="G15" s="198"/>
      <c r="H15" s="199"/>
    </row>
    <row r="16" spans="1:13" ht="30" x14ac:dyDescent="0.25">
      <c r="A16" s="2" t="s">
        <v>33</v>
      </c>
      <c r="B16" s="132" t="s">
        <v>34</v>
      </c>
      <c r="C16" s="133" t="s">
        <v>35</v>
      </c>
      <c r="D16" s="133" t="s">
        <v>36</v>
      </c>
      <c r="E16" s="133" t="s">
        <v>37</v>
      </c>
      <c r="F16" s="133" t="s">
        <v>38</v>
      </c>
      <c r="G16" s="133" t="s">
        <v>39</v>
      </c>
      <c r="H16" s="134" t="s">
        <v>70</v>
      </c>
      <c r="I16" s="143"/>
    </row>
    <row r="17" spans="1:9" ht="15.75" thickBot="1" x14ac:dyDescent="0.3">
      <c r="A17" s="140" t="s">
        <v>40</v>
      </c>
      <c r="B17" s="141">
        <v>0</v>
      </c>
      <c r="C17" s="141">
        <v>0</v>
      </c>
      <c r="D17" s="141">
        <v>3</v>
      </c>
      <c r="E17" s="141">
        <v>5</v>
      </c>
      <c r="F17" s="141">
        <v>5</v>
      </c>
      <c r="G17" s="141">
        <v>5</v>
      </c>
      <c r="H17" s="142">
        <v>5</v>
      </c>
      <c r="I17" s="144"/>
    </row>
    <row r="18" spans="1:9" ht="29.1" customHeight="1" x14ac:dyDescent="0.25">
      <c r="A18" s="148" t="s">
        <v>44</v>
      </c>
      <c r="B18" s="197" t="s">
        <v>45</v>
      </c>
      <c r="C18" s="198"/>
      <c r="D18" s="198"/>
      <c r="E18" s="198"/>
      <c r="F18" s="198"/>
      <c r="G18" s="198"/>
      <c r="H18" s="199"/>
    </row>
    <row r="19" spans="1:9" ht="30" x14ac:dyDescent="0.25">
      <c r="A19" s="2" t="s">
        <v>33</v>
      </c>
      <c r="B19" s="132" t="s">
        <v>34</v>
      </c>
      <c r="C19" s="133" t="s">
        <v>35</v>
      </c>
      <c r="D19" s="133" t="s">
        <v>36</v>
      </c>
      <c r="E19" s="133" t="s">
        <v>37</v>
      </c>
      <c r="F19" s="133" t="s">
        <v>38</v>
      </c>
      <c r="G19" s="133" t="s">
        <v>39</v>
      </c>
      <c r="H19" s="134" t="s">
        <v>70</v>
      </c>
      <c r="I19" s="143"/>
    </row>
    <row r="20" spans="1:9" ht="15.75" thickBot="1" x14ac:dyDescent="0.3">
      <c r="A20" s="3" t="s">
        <v>40</v>
      </c>
      <c r="B20" s="146">
        <v>0</v>
      </c>
      <c r="C20" s="146">
        <v>72</v>
      </c>
      <c r="D20" s="146">
        <v>0</v>
      </c>
      <c r="E20" s="146">
        <v>0</v>
      </c>
      <c r="F20" s="146">
        <v>0</v>
      </c>
      <c r="G20" s="146">
        <v>0</v>
      </c>
      <c r="H20" s="147">
        <v>90</v>
      </c>
      <c r="I20" s="145"/>
    </row>
    <row r="23" spans="1:9" x14ac:dyDescent="0.25">
      <c r="A23" s="174" t="s">
        <v>89</v>
      </c>
      <c r="B23" s="175" t="s">
        <v>95</v>
      </c>
      <c r="C23" s="177"/>
      <c r="D23" s="178"/>
    </row>
    <row r="24" spans="1:9" x14ac:dyDescent="0.25">
      <c r="A24" s="171" t="s">
        <v>122</v>
      </c>
      <c r="B24" s="171" t="s">
        <v>93</v>
      </c>
    </row>
    <row r="25" spans="1:9" x14ac:dyDescent="0.25">
      <c r="A25" s="172" t="s">
        <v>91</v>
      </c>
    </row>
    <row r="26" spans="1:9" x14ac:dyDescent="0.25">
      <c r="A26" s="179" t="s">
        <v>123</v>
      </c>
      <c r="B26" s="173" t="s">
        <v>94</v>
      </c>
      <c r="C26" s="173" t="s">
        <v>104</v>
      </c>
    </row>
    <row r="27" spans="1:9" x14ac:dyDescent="0.25">
      <c r="A27" s="171" t="s">
        <v>112</v>
      </c>
      <c r="B27" s="171" t="s">
        <v>93</v>
      </c>
    </row>
    <row r="28" spans="1:9" x14ac:dyDescent="0.25">
      <c r="A28" s="171" t="s">
        <v>85</v>
      </c>
      <c r="B28" s="171" t="s">
        <v>93</v>
      </c>
    </row>
    <row r="29" spans="1:9" x14ac:dyDescent="0.25">
      <c r="A29" s="171" t="s">
        <v>124</v>
      </c>
      <c r="B29" s="171" t="s">
        <v>93</v>
      </c>
    </row>
    <row r="30" spans="1:9" x14ac:dyDescent="0.25">
      <c r="A30" s="12" t="s">
        <v>113</v>
      </c>
      <c r="B30" s="171" t="s">
        <v>93</v>
      </c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b7919694-6f7e-4008-b8d9-56ebe66c43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7EF1C1C062143BFFF71E2625A0116" ma:contentTypeVersion="21" ma:contentTypeDescription="Create a new document." ma:contentTypeScope="" ma:versionID="e63d8523aa913cb9fd66e2b79faccd4a">
  <xsd:schema xmlns:xsd="http://www.w3.org/2001/XMLSchema" xmlns:xs="http://www.w3.org/2001/XMLSchema" xmlns:p="http://schemas.microsoft.com/office/2006/metadata/properties" xmlns:ns2="b7919694-6f7e-4008-b8d9-56ebe66c43d7" xmlns:ns3="9b483750-598d-46a0-877d-052f8f804d23" targetNamespace="http://schemas.microsoft.com/office/2006/metadata/properties" ma:root="true" ma:fieldsID="97ac55c0f247301b3a04f17b5a3670cb" ns2:_="" ns3:_="">
    <xsd:import namespace="b7919694-6f7e-4008-b8d9-56ebe66c43d7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19694-6f7e-4008-b8d9-56ebe66c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b22ef0-6631-4e3d-8660-4ec86ac9ea1c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65FE21-A61D-4E14-8A88-C324A63D913E}">
  <ds:schemaRefs>
    <ds:schemaRef ds:uri="b7919694-6f7e-4008-b8d9-56ebe66c43d7"/>
    <ds:schemaRef ds:uri="9b483750-598d-46a0-877d-052f8f804d23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5428F09-D0DF-4744-9840-9025BE433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19694-6f7e-4008-b8d9-56ebe66c43d7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A87AEC-EF97-4EAB-9BB8-222AAE0C9B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13</vt:i4>
      </vt:variant>
      <vt:variant>
        <vt:lpstr>Nimega vahemikud</vt:lpstr>
      </vt:variant>
      <vt:variant>
        <vt:i4>12</vt:i4>
      </vt:variant>
    </vt:vector>
  </HeadingPairs>
  <TitlesOfParts>
    <vt:vector size="25" baseType="lpstr">
      <vt:lpstr>KOOND</vt:lpstr>
      <vt:lpstr>HTM</vt:lpstr>
      <vt:lpstr>JDM</vt:lpstr>
      <vt:lpstr>KLIM</vt:lpstr>
      <vt:lpstr>KUM</vt:lpstr>
      <vt:lpstr>MKM</vt:lpstr>
      <vt:lpstr>RAM</vt:lpstr>
      <vt:lpstr>REM</vt:lpstr>
      <vt:lpstr>SIM</vt:lpstr>
      <vt:lpstr>SOM</vt:lpstr>
      <vt:lpstr>VÄM</vt:lpstr>
      <vt:lpstr>Riigikantselei</vt:lpstr>
      <vt:lpstr>ELVL</vt:lpstr>
      <vt:lpstr>ELVL!Prindiala</vt:lpstr>
      <vt:lpstr>HTM!Prindiala</vt:lpstr>
      <vt:lpstr>JDM!Prindiala</vt:lpstr>
      <vt:lpstr>KOOND!Prindiala</vt:lpstr>
      <vt:lpstr>KUM!Prindiala</vt:lpstr>
      <vt:lpstr>MKM!Prindiala</vt:lpstr>
      <vt:lpstr>RAM!Prindiala</vt:lpstr>
      <vt:lpstr>REM!Prindiala</vt:lpstr>
      <vt:lpstr>Riigikantselei!Prindiala</vt:lpstr>
      <vt:lpstr>SIM!Prindiala</vt:lpstr>
      <vt:lpstr>SOM!Prindiala</vt:lpstr>
      <vt:lpstr>VÄM!Prindiala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Eerik Robert Ots</dc:creator>
  <cp:keywords/>
  <dc:description/>
  <cp:lastModifiedBy>Margit Rei - RTK</cp:lastModifiedBy>
  <cp:revision>1</cp:revision>
  <cp:lastPrinted>2024-09-23T08:41:51Z</cp:lastPrinted>
  <dcterms:created xsi:type="dcterms:W3CDTF">2015-06-05T18:19:34Z</dcterms:created>
  <dcterms:modified xsi:type="dcterms:W3CDTF">2026-04-27T07:58:10Z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0x010100CFF7EF1C1C062143BFFF71E2625A0116</vt:lpwstr>
  </property>
  <property fmtid="{D5CDD505-2E9C-101B-9397-08002B2CF9AE}" pid="4" name="_dlc_DocIdItemGuid">
    <vt:lpwstr>b26fc16d-a645-491c-ad29-1a50edcb880f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2024-06-18T14:18:50Z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7bbe961a-6083-46c4-90e8-28425596676d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</Properties>
</file>